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filterPrivacy="1" defaultThemeVersion="124226"/>
  <xr:revisionPtr revIDLastSave="0" documentId="13_ncr:1_{3F5D26CC-5129-4EC7-BDA2-BF0C7F474DF0}" xr6:coauthVersionLast="36" xr6:coauthVersionMax="36" xr10:uidLastSave="{00000000-0000-0000-0000-000000000000}"/>
  <bookViews>
    <workbookView xWindow="0" yWindow="0" windowWidth="28800" windowHeight="12225" activeTab="2" xr2:uid="{00000000-000D-0000-FFFF-FFFF00000000}"/>
  </bookViews>
  <sheets>
    <sheet name="Summary Table" sheetId="32" r:id="rId1"/>
    <sheet name="Alternative 1 Summary" sheetId="37" r:id="rId2"/>
    <sheet name="Alternative 2 Summary" sheetId="38" r:id="rId3"/>
    <sheet name="INPUTS" sheetId="23" r:id="rId4"/>
    <sheet name="QUANTITIES - ALT 1" sheetId="2" r:id="rId5"/>
    <sheet name="QUANTITIES - ALT 2" sheetId="3" r:id="rId6"/>
    <sheet name="CAPITAL (MATERIAL) ALT 1" sheetId="25" r:id="rId7"/>
    <sheet name="CAPITAL (MATERIAL) ALT 2" sheetId="26" r:id="rId8"/>
    <sheet name="CAPITAL (LABOUR) ALT 1" sheetId="4" r:id="rId9"/>
    <sheet name="CAPITAL (LABOUR) ALT 2" sheetId="19" r:id="rId10"/>
    <sheet name="OPERATING COST ALT 1" sheetId="6" r:id="rId11"/>
    <sheet name="OPERATING COST ALT 2" sheetId="21" r:id="rId12"/>
    <sheet name="AVOIDED COST - ALT 1" sheetId="8" r:id="rId13"/>
    <sheet name="AVOIDED COST - ALT 2" sheetId="9" r:id="rId14"/>
    <sheet name="SL Marginal Supply Costs" sheetId="28" r:id="rId15"/>
    <sheet name="Transpose" sheetId="31" r:id="rId16"/>
    <sheet name="Inflation Index" sheetId="22" r:id="rId17"/>
    <sheet name="Summary Calculations" sheetId="10" r:id="rId18"/>
    <sheet name="Warranty" sheetId="35" r:id="rId19"/>
  </sheets>
  <definedNames>
    <definedName name="_xlnm.Print_Area" localSheetId="17">'Summary Calculations'!$A$2:$S$39</definedName>
    <definedName name="_xlnm.Print_Area" localSheetId="15">Transpose!$A$1:$G$35</definedName>
  </definedNames>
  <calcPr calcId="191029"/>
</workbook>
</file>

<file path=xl/calcChain.xml><?xml version="1.0" encoding="utf-8"?>
<calcChain xmlns="http://schemas.openxmlformats.org/spreadsheetml/2006/main">
  <c r="F10" i="21" l="1"/>
  <c r="B13" i="21"/>
  <c r="F13" i="21" s="1"/>
  <c r="C13" i="21"/>
  <c r="D13" i="21"/>
  <c r="E13" i="21"/>
  <c r="B14" i="21"/>
  <c r="F14" i="21" s="1"/>
  <c r="C14" i="21"/>
  <c r="D14" i="21"/>
  <c r="E14" i="21"/>
  <c r="E4" i="6"/>
  <c r="G1" i="2"/>
  <c r="C23" i="28" l="1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22" i="28"/>
  <c r="B23" i="28"/>
  <c r="B33" i="8" s="1"/>
  <c r="B24" i="28"/>
  <c r="B34" i="8" s="1"/>
  <c r="B25" i="28"/>
  <c r="B35" i="8" s="1"/>
  <c r="B26" i="28"/>
  <c r="B36" i="8" s="1"/>
  <c r="B27" i="28"/>
  <c r="B37" i="8" s="1"/>
  <c r="B28" i="28"/>
  <c r="B38" i="8" s="1"/>
  <c r="B29" i="28"/>
  <c r="B39" i="8" s="1"/>
  <c r="B30" i="28"/>
  <c r="B40" i="8" s="1"/>
  <c r="B31" i="28"/>
  <c r="B41" i="8" s="1"/>
  <c r="B32" i="28"/>
  <c r="B42" i="8" s="1"/>
  <c r="B33" i="28"/>
  <c r="B43" i="8" s="1"/>
  <c r="B34" i="28"/>
  <c r="B44" i="8" s="1"/>
  <c r="B35" i="28"/>
  <c r="B45" i="8" s="1"/>
  <c r="B36" i="28"/>
  <c r="B46" i="8" s="1"/>
  <c r="B22" i="28"/>
  <c r="B32" i="8" s="1"/>
  <c r="E26" i="22" l="1"/>
  <c r="F30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1" i="22"/>
  <c r="F32" i="22" s="1"/>
  <c r="F33" i="22" s="1"/>
  <c r="F34" i="22" s="1"/>
  <c r="F35" i="22" s="1"/>
  <c r="F36" i="22" s="1"/>
  <c r="F37" i="22" s="1"/>
  <c r="F38" i="22" s="1"/>
  <c r="F39" i="22" s="1"/>
  <c r="F40" i="22" s="1"/>
  <c r="F41" i="22" s="1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AF4" i="19"/>
  <c r="AG4" i="19"/>
  <c r="AH4" i="19"/>
  <c r="AI4" i="19"/>
  <c r="AJ4" i="19"/>
  <c r="AK4" i="19"/>
  <c r="AL4" i="19"/>
  <c r="AM4" i="19"/>
  <c r="AN4" i="19"/>
  <c r="AO4" i="19"/>
  <c r="AP4" i="19"/>
  <c r="AQ4" i="19"/>
  <c r="AR4" i="19"/>
  <c r="AS4" i="19"/>
  <c r="AT4" i="19"/>
  <c r="AU4" i="19"/>
  <c r="O4" i="19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R4" i="4"/>
  <c r="Q3" i="26"/>
  <c r="R3" i="26"/>
  <c r="S3" i="26"/>
  <c r="T3" i="26"/>
  <c r="U3" i="26"/>
  <c r="V3" i="26"/>
  <c r="W3" i="26"/>
  <c r="X3" i="26"/>
  <c r="Y3" i="26"/>
  <c r="Z3" i="26"/>
  <c r="AA3" i="26"/>
  <c r="AB3" i="26"/>
  <c r="AC3" i="26"/>
  <c r="AD3" i="26"/>
  <c r="AE3" i="26"/>
  <c r="AF3" i="26"/>
  <c r="AG3" i="26"/>
  <c r="AH3" i="26"/>
  <c r="AI3" i="26"/>
  <c r="AJ3" i="26"/>
  <c r="AK3" i="26"/>
  <c r="AL3" i="26"/>
  <c r="AM3" i="26"/>
  <c r="AN3" i="26"/>
  <c r="AO3" i="26"/>
  <c r="AP3" i="26"/>
  <c r="AQ3" i="26"/>
  <c r="AR3" i="26"/>
  <c r="AS3" i="26"/>
  <c r="AT3" i="26"/>
  <c r="AU3" i="26"/>
  <c r="P3" i="26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AI3" i="25"/>
  <c r="AJ3" i="25"/>
  <c r="AK3" i="25"/>
  <c r="AL3" i="25"/>
  <c r="AM3" i="25"/>
  <c r="AN3" i="25"/>
  <c r="AO3" i="25"/>
  <c r="AP3" i="25"/>
  <c r="AQ3" i="25"/>
  <c r="AR3" i="25"/>
  <c r="AS3" i="25"/>
  <c r="AT3" i="25"/>
  <c r="AU3" i="25"/>
  <c r="AV3" i="25"/>
  <c r="AW3" i="25"/>
  <c r="R3" i="25"/>
  <c r="B2" i="10"/>
  <c r="B3" i="10" s="1"/>
  <c r="E30" i="22" l="1"/>
  <c r="E29" i="22"/>
  <c r="E28" i="22"/>
  <c r="E27" i="22"/>
  <c r="C31" i="22"/>
  <c r="F5" i="28"/>
  <c r="F6" i="28" s="1"/>
  <c r="F7" i="28" s="1"/>
  <c r="F8" i="28" s="1"/>
  <c r="F9" i="28" s="1"/>
  <c r="F10" i="28" s="1"/>
  <c r="F11" i="28" s="1"/>
  <c r="F12" i="28" s="1"/>
  <c r="F13" i="28" s="1"/>
  <c r="F14" i="28" s="1"/>
  <c r="F15" i="28" s="1"/>
  <c r="F16" i="28" s="1"/>
  <c r="F17" i="28" s="1"/>
  <c r="F18" i="28" s="1"/>
  <c r="F19" i="28" s="1"/>
  <c r="F20" i="28" s="1"/>
  <c r="F21" i="28" s="1"/>
  <c r="C32" i="22" l="1"/>
  <c r="E31" i="22"/>
  <c r="B59" i="21"/>
  <c r="C59" i="21"/>
  <c r="D59" i="21"/>
  <c r="E59" i="21"/>
  <c r="B60" i="21"/>
  <c r="C60" i="21"/>
  <c r="D60" i="21"/>
  <c r="E60" i="21"/>
  <c r="B61" i="21"/>
  <c r="C61" i="21"/>
  <c r="D61" i="21"/>
  <c r="E61" i="21"/>
  <c r="B62" i="21"/>
  <c r="C62" i="21"/>
  <c r="D62" i="21"/>
  <c r="E62" i="21"/>
  <c r="B63" i="21"/>
  <c r="C63" i="21"/>
  <c r="D63" i="21"/>
  <c r="E63" i="21"/>
  <c r="B64" i="21"/>
  <c r="C64" i="21"/>
  <c r="D64" i="21"/>
  <c r="E64" i="21"/>
  <c r="B65" i="21"/>
  <c r="C65" i="21"/>
  <c r="D65" i="21"/>
  <c r="E65" i="21"/>
  <c r="B66" i="21"/>
  <c r="C66" i="21"/>
  <c r="D66" i="21"/>
  <c r="E66" i="21"/>
  <c r="B67" i="21"/>
  <c r="C67" i="21"/>
  <c r="D67" i="21"/>
  <c r="E67" i="21"/>
  <c r="B68" i="21"/>
  <c r="C68" i="21"/>
  <c r="D68" i="21"/>
  <c r="E68" i="21"/>
  <c r="B69" i="21"/>
  <c r="C69" i="21"/>
  <c r="D69" i="21"/>
  <c r="E69" i="21"/>
  <c r="B70" i="21"/>
  <c r="C70" i="21"/>
  <c r="D70" i="21"/>
  <c r="E70" i="21"/>
  <c r="B71" i="21"/>
  <c r="C71" i="21"/>
  <c r="D71" i="21"/>
  <c r="E71" i="21"/>
  <c r="B72" i="21"/>
  <c r="C72" i="21"/>
  <c r="D72" i="21"/>
  <c r="E72" i="21"/>
  <c r="B73" i="21"/>
  <c r="C73" i="21"/>
  <c r="D73" i="21"/>
  <c r="E73" i="21"/>
  <c r="B74" i="21"/>
  <c r="C74" i="21"/>
  <c r="D74" i="21"/>
  <c r="E74" i="21"/>
  <c r="B75" i="21"/>
  <c r="C75" i="21"/>
  <c r="D75" i="21"/>
  <c r="E75" i="21"/>
  <c r="B76" i="21"/>
  <c r="C76" i="21"/>
  <c r="D76" i="21"/>
  <c r="E76" i="21"/>
  <c r="B77" i="21"/>
  <c r="C77" i="21"/>
  <c r="D77" i="21"/>
  <c r="E77" i="21"/>
  <c r="B78" i="21"/>
  <c r="C78" i="21"/>
  <c r="D78" i="21"/>
  <c r="E78" i="21"/>
  <c r="B79" i="21"/>
  <c r="C79" i="21"/>
  <c r="D79" i="21"/>
  <c r="E79" i="21"/>
  <c r="B80" i="21"/>
  <c r="C80" i="21"/>
  <c r="D80" i="21"/>
  <c r="E80" i="21"/>
  <c r="B81" i="21"/>
  <c r="C81" i="21"/>
  <c r="D81" i="21"/>
  <c r="E81" i="21"/>
  <c r="B82" i="21"/>
  <c r="C82" i="21"/>
  <c r="D82" i="21"/>
  <c r="E82" i="21"/>
  <c r="B83" i="21"/>
  <c r="C83" i="21"/>
  <c r="D83" i="21"/>
  <c r="E83" i="21"/>
  <c r="B84" i="21"/>
  <c r="C84" i="21"/>
  <c r="D84" i="21"/>
  <c r="E84" i="21"/>
  <c r="B85" i="21"/>
  <c r="C85" i="21"/>
  <c r="D85" i="21"/>
  <c r="E85" i="21"/>
  <c r="B86" i="21"/>
  <c r="C86" i="21"/>
  <c r="D86" i="21"/>
  <c r="E86" i="21"/>
  <c r="B87" i="21"/>
  <c r="C87" i="21"/>
  <c r="D87" i="21"/>
  <c r="E87" i="21"/>
  <c r="B88" i="21"/>
  <c r="C88" i="21"/>
  <c r="D88" i="21"/>
  <c r="E88" i="21"/>
  <c r="F71" i="21" l="1"/>
  <c r="F63" i="21"/>
  <c r="F82" i="21"/>
  <c r="C33" i="22"/>
  <c r="E32" i="22"/>
  <c r="F74" i="21"/>
  <c r="F72" i="21"/>
  <c r="F68" i="21"/>
  <c r="F66" i="21"/>
  <c r="F85" i="21"/>
  <c r="F87" i="21"/>
  <c r="F69" i="21"/>
  <c r="F79" i="21"/>
  <c r="F70" i="21"/>
  <c r="F81" i="21"/>
  <c r="F77" i="21"/>
  <c r="F64" i="21"/>
  <c r="F75" i="21"/>
  <c r="F62" i="21"/>
  <c r="F60" i="21"/>
  <c r="F88" i="21"/>
  <c r="F73" i="21"/>
  <c r="F86" i="21"/>
  <c r="F67" i="21"/>
  <c r="F80" i="21"/>
  <c r="F76" i="21"/>
  <c r="F65" i="21"/>
  <c r="F61" i="21"/>
  <c r="F83" i="21"/>
  <c r="F84" i="21"/>
  <c r="F78" i="21"/>
  <c r="F59" i="21"/>
  <c r="N48" i="19"/>
  <c r="C34" i="22" l="1"/>
  <c r="E33" i="22"/>
  <c r="P52" i="25"/>
  <c r="P58" i="25" s="1"/>
  <c r="P63" i="25" s="1"/>
  <c r="Q52" i="25"/>
  <c r="Q58" i="25" s="1"/>
  <c r="Q63" i="25" s="1"/>
  <c r="R52" i="25"/>
  <c r="R58" i="25" s="1"/>
  <c r="R63" i="25" s="1"/>
  <c r="S52" i="25"/>
  <c r="S58" i="25" s="1"/>
  <c r="S63" i="25" s="1"/>
  <c r="T52" i="25"/>
  <c r="T58" i="25" s="1"/>
  <c r="T63" i="25" s="1"/>
  <c r="U52" i="25"/>
  <c r="U58" i="25" s="1"/>
  <c r="U63" i="25" s="1"/>
  <c r="V52" i="25"/>
  <c r="V58" i="25" s="1"/>
  <c r="V63" i="25" s="1"/>
  <c r="W52" i="25"/>
  <c r="W58" i="25" s="1"/>
  <c r="W63" i="25" s="1"/>
  <c r="X52" i="25"/>
  <c r="X58" i="25" s="1"/>
  <c r="X63" i="25" s="1"/>
  <c r="Y52" i="25"/>
  <c r="Y58" i="25" s="1"/>
  <c r="Y63" i="25" s="1"/>
  <c r="Z52" i="25"/>
  <c r="Z58" i="25" s="1"/>
  <c r="Z63" i="25" s="1"/>
  <c r="AA52" i="25"/>
  <c r="AA58" i="25" s="1"/>
  <c r="AA63" i="25" s="1"/>
  <c r="AB52" i="25"/>
  <c r="AB58" i="25" s="1"/>
  <c r="AB63" i="25" s="1"/>
  <c r="AC52" i="25"/>
  <c r="AC58" i="25" s="1"/>
  <c r="AC63" i="25" s="1"/>
  <c r="AD52" i="25"/>
  <c r="AD58" i="25" s="1"/>
  <c r="AD63" i="25" s="1"/>
  <c r="AE52" i="25"/>
  <c r="AE58" i="25" s="1"/>
  <c r="AE63" i="25" s="1"/>
  <c r="AF52" i="25"/>
  <c r="AF58" i="25" s="1"/>
  <c r="AF63" i="25" s="1"/>
  <c r="AG52" i="25"/>
  <c r="AG58" i="25" s="1"/>
  <c r="AG63" i="25" s="1"/>
  <c r="AH52" i="25"/>
  <c r="AH58" i="25" s="1"/>
  <c r="AH63" i="25" s="1"/>
  <c r="AI52" i="25"/>
  <c r="AI58" i="25" s="1"/>
  <c r="AI63" i="25" s="1"/>
  <c r="AJ52" i="25"/>
  <c r="AJ58" i="25" s="1"/>
  <c r="AJ63" i="25" s="1"/>
  <c r="AK52" i="25"/>
  <c r="AK58" i="25" s="1"/>
  <c r="AK63" i="25" s="1"/>
  <c r="AL52" i="25"/>
  <c r="AL58" i="25" s="1"/>
  <c r="AL63" i="25" s="1"/>
  <c r="AM52" i="25"/>
  <c r="AM58" i="25" s="1"/>
  <c r="AM63" i="25" s="1"/>
  <c r="AN52" i="25"/>
  <c r="AN58" i="25" s="1"/>
  <c r="AN63" i="25" s="1"/>
  <c r="AO52" i="25"/>
  <c r="AO58" i="25" s="1"/>
  <c r="AO63" i="25" s="1"/>
  <c r="AP52" i="25"/>
  <c r="AP58" i="25" s="1"/>
  <c r="AP63" i="25" s="1"/>
  <c r="AQ52" i="25"/>
  <c r="AQ58" i="25" s="1"/>
  <c r="AQ63" i="25" s="1"/>
  <c r="AR52" i="25"/>
  <c r="AR58" i="25" s="1"/>
  <c r="AR63" i="25" s="1"/>
  <c r="AS52" i="25"/>
  <c r="AS58" i="25" s="1"/>
  <c r="AS63" i="25" s="1"/>
  <c r="AT52" i="25"/>
  <c r="AT58" i="25" s="1"/>
  <c r="AT63" i="25" s="1"/>
  <c r="AU52" i="25"/>
  <c r="AU58" i="25" s="1"/>
  <c r="AU63" i="25" s="1"/>
  <c r="AV52" i="25"/>
  <c r="AV58" i="25" s="1"/>
  <c r="AV63" i="25" s="1"/>
  <c r="AW52" i="25"/>
  <c r="AW58" i="25" s="1"/>
  <c r="AW63" i="25" s="1"/>
  <c r="O52" i="25"/>
  <c r="O58" i="25" s="1"/>
  <c r="O63" i="25" s="1"/>
  <c r="P51" i="25"/>
  <c r="P57" i="25" s="1"/>
  <c r="P62" i="25" s="1"/>
  <c r="Q51" i="25"/>
  <c r="Q57" i="25" s="1"/>
  <c r="Q62" i="25" s="1"/>
  <c r="R51" i="25"/>
  <c r="R57" i="25" s="1"/>
  <c r="R62" i="25" s="1"/>
  <c r="S51" i="25"/>
  <c r="S57" i="25" s="1"/>
  <c r="S62" i="25" s="1"/>
  <c r="T51" i="25"/>
  <c r="T57" i="25" s="1"/>
  <c r="T62" i="25" s="1"/>
  <c r="U51" i="25"/>
  <c r="U57" i="25" s="1"/>
  <c r="U62" i="25" s="1"/>
  <c r="V51" i="25"/>
  <c r="V57" i="25" s="1"/>
  <c r="V62" i="25" s="1"/>
  <c r="W51" i="25"/>
  <c r="W57" i="25" s="1"/>
  <c r="W62" i="25" s="1"/>
  <c r="X51" i="25"/>
  <c r="X57" i="25" s="1"/>
  <c r="X62" i="25" s="1"/>
  <c r="Y51" i="25"/>
  <c r="Y57" i="25" s="1"/>
  <c r="Y62" i="25" s="1"/>
  <c r="Z51" i="25"/>
  <c r="Z57" i="25" s="1"/>
  <c r="Z62" i="25" s="1"/>
  <c r="AA51" i="25"/>
  <c r="AA57" i="25" s="1"/>
  <c r="AA62" i="25" s="1"/>
  <c r="AB51" i="25"/>
  <c r="AB57" i="25" s="1"/>
  <c r="AB62" i="25" s="1"/>
  <c r="AC51" i="25"/>
  <c r="AC57" i="25" s="1"/>
  <c r="AC62" i="25" s="1"/>
  <c r="AD51" i="25"/>
  <c r="AD57" i="25" s="1"/>
  <c r="AD62" i="25" s="1"/>
  <c r="AE51" i="25"/>
  <c r="AE57" i="25" s="1"/>
  <c r="AE62" i="25" s="1"/>
  <c r="AF51" i="25"/>
  <c r="AF57" i="25" s="1"/>
  <c r="AF62" i="25" s="1"/>
  <c r="AG51" i="25"/>
  <c r="AG57" i="25" s="1"/>
  <c r="AG62" i="25" s="1"/>
  <c r="AH51" i="25"/>
  <c r="AH57" i="25" s="1"/>
  <c r="AH62" i="25" s="1"/>
  <c r="AI51" i="25"/>
  <c r="AI57" i="25" s="1"/>
  <c r="AI62" i="25" s="1"/>
  <c r="AJ51" i="25"/>
  <c r="AJ57" i="25" s="1"/>
  <c r="AJ62" i="25" s="1"/>
  <c r="AK51" i="25"/>
  <c r="AK57" i="25" s="1"/>
  <c r="AK62" i="25" s="1"/>
  <c r="AL51" i="25"/>
  <c r="AL57" i="25" s="1"/>
  <c r="AL62" i="25" s="1"/>
  <c r="AM51" i="25"/>
  <c r="AM57" i="25" s="1"/>
  <c r="AM62" i="25" s="1"/>
  <c r="AN51" i="25"/>
  <c r="AN57" i="25" s="1"/>
  <c r="AN62" i="25" s="1"/>
  <c r="AO51" i="25"/>
  <c r="AO57" i="25" s="1"/>
  <c r="AO62" i="25" s="1"/>
  <c r="AP51" i="25"/>
  <c r="AP57" i="25" s="1"/>
  <c r="AP62" i="25" s="1"/>
  <c r="AQ51" i="25"/>
  <c r="AQ57" i="25" s="1"/>
  <c r="AQ62" i="25" s="1"/>
  <c r="AR51" i="25"/>
  <c r="AR57" i="25" s="1"/>
  <c r="AR62" i="25" s="1"/>
  <c r="AS51" i="25"/>
  <c r="AS57" i="25" s="1"/>
  <c r="AS62" i="25" s="1"/>
  <c r="AT51" i="25"/>
  <c r="AT57" i="25" s="1"/>
  <c r="AT62" i="25" s="1"/>
  <c r="AU51" i="25"/>
  <c r="AU57" i="25" s="1"/>
  <c r="AU62" i="25" s="1"/>
  <c r="AV51" i="25"/>
  <c r="AV57" i="25" s="1"/>
  <c r="AV62" i="25" s="1"/>
  <c r="AW51" i="25"/>
  <c r="AW57" i="25" s="1"/>
  <c r="AW62" i="25" s="1"/>
  <c r="O51" i="25"/>
  <c r="O57" i="25" s="1"/>
  <c r="O62" i="25" s="1"/>
  <c r="P50" i="25"/>
  <c r="P56" i="25" s="1"/>
  <c r="P61" i="25" s="1"/>
  <c r="Q50" i="25"/>
  <c r="Q56" i="25" s="1"/>
  <c r="Q61" i="25" s="1"/>
  <c r="R50" i="25"/>
  <c r="R56" i="25" s="1"/>
  <c r="R61" i="25" s="1"/>
  <c r="S50" i="25"/>
  <c r="S56" i="25" s="1"/>
  <c r="S61" i="25" s="1"/>
  <c r="T50" i="25"/>
  <c r="T56" i="25" s="1"/>
  <c r="T61" i="25" s="1"/>
  <c r="U50" i="25"/>
  <c r="U56" i="25" s="1"/>
  <c r="U61" i="25" s="1"/>
  <c r="V50" i="25"/>
  <c r="V56" i="25" s="1"/>
  <c r="V61" i="25" s="1"/>
  <c r="W50" i="25"/>
  <c r="W56" i="25" s="1"/>
  <c r="W61" i="25" s="1"/>
  <c r="X50" i="25"/>
  <c r="X56" i="25" s="1"/>
  <c r="X61" i="25" s="1"/>
  <c r="Y50" i="25"/>
  <c r="Y56" i="25" s="1"/>
  <c r="Y61" i="25" s="1"/>
  <c r="Z50" i="25"/>
  <c r="Z56" i="25" s="1"/>
  <c r="Z61" i="25" s="1"/>
  <c r="AA50" i="25"/>
  <c r="AA56" i="25" s="1"/>
  <c r="AA61" i="25" s="1"/>
  <c r="AB50" i="25"/>
  <c r="AB56" i="25" s="1"/>
  <c r="AB61" i="25" s="1"/>
  <c r="AC50" i="25"/>
  <c r="AC56" i="25" s="1"/>
  <c r="AC61" i="25" s="1"/>
  <c r="AD50" i="25"/>
  <c r="AD56" i="25" s="1"/>
  <c r="AD61" i="25" s="1"/>
  <c r="AE50" i="25"/>
  <c r="AE56" i="25" s="1"/>
  <c r="AE61" i="25" s="1"/>
  <c r="AF50" i="25"/>
  <c r="AF56" i="25" s="1"/>
  <c r="AF61" i="25" s="1"/>
  <c r="AG50" i="25"/>
  <c r="AG56" i="25" s="1"/>
  <c r="AG61" i="25" s="1"/>
  <c r="AH50" i="25"/>
  <c r="AH56" i="25" s="1"/>
  <c r="AH61" i="25" s="1"/>
  <c r="AI50" i="25"/>
  <c r="AI56" i="25" s="1"/>
  <c r="AI61" i="25" s="1"/>
  <c r="AJ50" i="25"/>
  <c r="AJ56" i="25" s="1"/>
  <c r="AJ61" i="25" s="1"/>
  <c r="AK50" i="25"/>
  <c r="AK56" i="25" s="1"/>
  <c r="AK61" i="25" s="1"/>
  <c r="AL50" i="25"/>
  <c r="AL56" i="25" s="1"/>
  <c r="AL61" i="25" s="1"/>
  <c r="AM50" i="25"/>
  <c r="AM56" i="25" s="1"/>
  <c r="AM61" i="25" s="1"/>
  <c r="AN50" i="25"/>
  <c r="AN56" i="25" s="1"/>
  <c r="AN61" i="25" s="1"/>
  <c r="AO50" i="25"/>
  <c r="AO56" i="25" s="1"/>
  <c r="AO61" i="25" s="1"/>
  <c r="AP50" i="25"/>
  <c r="AP56" i="25" s="1"/>
  <c r="AP61" i="25" s="1"/>
  <c r="AQ50" i="25"/>
  <c r="AQ56" i="25" s="1"/>
  <c r="AQ61" i="25" s="1"/>
  <c r="AR50" i="25"/>
  <c r="AR56" i="25" s="1"/>
  <c r="AR61" i="25" s="1"/>
  <c r="AS50" i="25"/>
  <c r="AS56" i="25" s="1"/>
  <c r="AS61" i="25" s="1"/>
  <c r="AT50" i="25"/>
  <c r="AT56" i="25" s="1"/>
  <c r="AT61" i="25" s="1"/>
  <c r="AU50" i="25"/>
  <c r="AU56" i="25" s="1"/>
  <c r="AU61" i="25" s="1"/>
  <c r="AV50" i="25"/>
  <c r="AV56" i="25" s="1"/>
  <c r="AV61" i="25" s="1"/>
  <c r="AW50" i="25"/>
  <c r="AW56" i="25" s="1"/>
  <c r="AW61" i="25" s="1"/>
  <c r="O50" i="25"/>
  <c r="O56" i="25" s="1"/>
  <c r="O61" i="25" s="1"/>
  <c r="P49" i="25"/>
  <c r="P55" i="25" s="1"/>
  <c r="P60" i="25" s="1"/>
  <c r="Q49" i="25"/>
  <c r="Q55" i="25" s="1"/>
  <c r="Q60" i="25" s="1"/>
  <c r="R49" i="25"/>
  <c r="R55" i="25" s="1"/>
  <c r="R60" i="25" s="1"/>
  <c r="S49" i="25"/>
  <c r="S55" i="25" s="1"/>
  <c r="S60" i="25" s="1"/>
  <c r="T49" i="25"/>
  <c r="T55" i="25" s="1"/>
  <c r="T60" i="25" s="1"/>
  <c r="U49" i="25"/>
  <c r="U55" i="25" s="1"/>
  <c r="U60" i="25" s="1"/>
  <c r="V49" i="25"/>
  <c r="V55" i="25" s="1"/>
  <c r="V60" i="25" s="1"/>
  <c r="W49" i="25"/>
  <c r="W55" i="25" s="1"/>
  <c r="W60" i="25" s="1"/>
  <c r="X49" i="25"/>
  <c r="X55" i="25" s="1"/>
  <c r="X60" i="25" s="1"/>
  <c r="Y49" i="25"/>
  <c r="Y55" i="25" s="1"/>
  <c r="Y60" i="25" s="1"/>
  <c r="Z49" i="25"/>
  <c r="Z55" i="25" s="1"/>
  <c r="Z60" i="25" s="1"/>
  <c r="AA49" i="25"/>
  <c r="AA55" i="25" s="1"/>
  <c r="AA60" i="25" s="1"/>
  <c r="AB49" i="25"/>
  <c r="AB55" i="25" s="1"/>
  <c r="AB60" i="25" s="1"/>
  <c r="AC49" i="25"/>
  <c r="AC55" i="25" s="1"/>
  <c r="AC60" i="25" s="1"/>
  <c r="AD49" i="25"/>
  <c r="AD55" i="25" s="1"/>
  <c r="AD60" i="25" s="1"/>
  <c r="AE49" i="25"/>
  <c r="AE55" i="25" s="1"/>
  <c r="AE60" i="25" s="1"/>
  <c r="AF49" i="25"/>
  <c r="AF55" i="25" s="1"/>
  <c r="AF60" i="25" s="1"/>
  <c r="AG49" i="25"/>
  <c r="AG55" i="25" s="1"/>
  <c r="AG60" i="25" s="1"/>
  <c r="AH49" i="25"/>
  <c r="AH55" i="25" s="1"/>
  <c r="AH60" i="25" s="1"/>
  <c r="AI49" i="25"/>
  <c r="AI55" i="25" s="1"/>
  <c r="AI60" i="25" s="1"/>
  <c r="AJ49" i="25"/>
  <c r="AJ55" i="25" s="1"/>
  <c r="AJ60" i="25" s="1"/>
  <c r="AK49" i="25"/>
  <c r="AK55" i="25" s="1"/>
  <c r="AK60" i="25" s="1"/>
  <c r="AL49" i="25"/>
  <c r="AL55" i="25" s="1"/>
  <c r="AL60" i="25" s="1"/>
  <c r="AM49" i="25"/>
  <c r="AM55" i="25" s="1"/>
  <c r="AM60" i="25" s="1"/>
  <c r="AN49" i="25"/>
  <c r="AN55" i="25" s="1"/>
  <c r="AN60" i="25" s="1"/>
  <c r="AO49" i="25"/>
  <c r="AO55" i="25" s="1"/>
  <c r="AO60" i="25" s="1"/>
  <c r="AP49" i="25"/>
  <c r="AP55" i="25" s="1"/>
  <c r="AP60" i="25" s="1"/>
  <c r="AQ49" i="25"/>
  <c r="AQ55" i="25" s="1"/>
  <c r="AQ60" i="25" s="1"/>
  <c r="AR49" i="25"/>
  <c r="AR55" i="25" s="1"/>
  <c r="AR60" i="25" s="1"/>
  <c r="AS49" i="25"/>
  <c r="AS55" i="25" s="1"/>
  <c r="AS60" i="25" s="1"/>
  <c r="AT49" i="25"/>
  <c r="AT55" i="25" s="1"/>
  <c r="AT60" i="25" s="1"/>
  <c r="AU49" i="25"/>
  <c r="AU55" i="25" s="1"/>
  <c r="AU60" i="25" s="1"/>
  <c r="AV49" i="25"/>
  <c r="AV55" i="25" s="1"/>
  <c r="AV60" i="25" s="1"/>
  <c r="AW49" i="25"/>
  <c r="AW55" i="25" s="1"/>
  <c r="AW60" i="25" s="1"/>
  <c r="O49" i="25"/>
  <c r="O55" i="25" s="1"/>
  <c r="O60" i="25" s="1"/>
  <c r="K35" i="3"/>
  <c r="K36" i="3"/>
  <c r="K37" i="3"/>
  <c r="K38" i="3"/>
  <c r="K39" i="3"/>
  <c r="K40" i="3"/>
  <c r="K41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AA27" i="35"/>
  <c r="AA26" i="35"/>
  <c r="AA25" i="35"/>
  <c r="Z27" i="35"/>
  <c r="Z26" i="35"/>
  <c r="Z25" i="35"/>
  <c r="Y27" i="35"/>
  <c r="Y26" i="35"/>
  <c r="Y25" i="35"/>
  <c r="AA21" i="35"/>
  <c r="Z21" i="35"/>
  <c r="L41" i="2"/>
  <c r="M41" i="2"/>
  <c r="N41" i="2"/>
  <c r="O41" i="2"/>
  <c r="L40" i="2"/>
  <c r="M40" i="2"/>
  <c r="N40" i="2"/>
  <c r="O40" i="2"/>
  <c r="L39" i="2"/>
  <c r="P39" i="2" s="1"/>
  <c r="M39" i="2"/>
  <c r="N39" i="2"/>
  <c r="O39" i="2"/>
  <c r="E4" i="21"/>
  <c r="C35" i="22" l="1"/>
  <c r="E34" i="22"/>
  <c r="P41" i="2"/>
  <c r="P40" i="2"/>
  <c r="C36" i="22" l="1"/>
  <c r="E35" i="22"/>
  <c r="F5" i="3"/>
  <c r="C5" i="2"/>
  <c r="B5" i="2"/>
  <c r="F5" i="2" s="1"/>
  <c r="C5" i="3"/>
  <c r="B5" i="3"/>
  <c r="AB47" i="35"/>
  <c r="Z31" i="35"/>
  <c r="Z34" i="35"/>
  <c r="Z33" i="35"/>
  <c r="Z32" i="35"/>
  <c r="Y33" i="35"/>
  <c r="Y34" i="35" s="1"/>
  <c r="Y32" i="35"/>
  <c r="AA37" i="35"/>
  <c r="Z37" i="35"/>
  <c r="Z44" i="35" s="1"/>
  <c r="C37" i="22" l="1"/>
  <c r="E36" i="22"/>
  <c r="AA44" i="35"/>
  <c r="AA43" i="35"/>
  <c r="AA45" i="35"/>
  <c r="AA46" i="35"/>
  <c r="Z43" i="35"/>
  <c r="Z45" i="35"/>
  <c r="Z46" i="35"/>
  <c r="V7" i="10"/>
  <c r="B5" i="37" s="1"/>
  <c r="AH15" i="10"/>
  <c r="AH16" i="10"/>
  <c r="AH17" i="10"/>
  <c r="AH18" i="10"/>
  <c r="B16" i="38" s="1"/>
  <c r="AH19" i="10"/>
  <c r="B17" i="38" s="1"/>
  <c r="AH20" i="10"/>
  <c r="B18" i="38" s="1"/>
  <c r="AH21" i="10"/>
  <c r="AH22" i="10"/>
  <c r="B20" i="38" s="1"/>
  <c r="AH23" i="10"/>
  <c r="B21" i="38" s="1"/>
  <c r="AH24" i="10"/>
  <c r="B22" i="38" s="1"/>
  <c r="AH25" i="10"/>
  <c r="AH26" i="10"/>
  <c r="B24" i="38" s="1"/>
  <c r="AH27" i="10"/>
  <c r="B25" i="38" s="1"/>
  <c r="AH28" i="10"/>
  <c r="B26" i="38" s="1"/>
  <c r="AH29" i="10"/>
  <c r="B27" i="38" s="1"/>
  <c r="AH30" i="10"/>
  <c r="B28" i="38" s="1"/>
  <c r="AH31" i="10"/>
  <c r="AH32" i="10"/>
  <c r="B30" i="38" s="1"/>
  <c r="AH33" i="10"/>
  <c r="AH34" i="10"/>
  <c r="AH35" i="10"/>
  <c r="B33" i="38" s="1"/>
  <c r="AH36" i="10"/>
  <c r="B34" i="38" s="1"/>
  <c r="AH37" i="10"/>
  <c r="B35" i="38" s="1"/>
  <c r="AH38" i="10"/>
  <c r="B36" i="38" s="1"/>
  <c r="AH39" i="10"/>
  <c r="B37" i="38" s="1"/>
  <c r="AH7" i="10"/>
  <c r="B5" i="38" s="1"/>
  <c r="B13" i="38"/>
  <c r="B14" i="38"/>
  <c r="B15" i="38"/>
  <c r="B19" i="38"/>
  <c r="B23" i="38"/>
  <c r="B29" i="38"/>
  <c r="B31" i="38"/>
  <c r="B32" i="38"/>
  <c r="A5" i="38"/>
  <c r="A5" i="37"/>
  <c r="C38" i="22" l="1"/>
  <c r="E37" i="22"/>
  <c r="C17" i="23"/>
  <c r="C39" i="22" l="1"/>
  <c r="E38" i="22"/>
  <c r="H17" i="23"/>
  <c r="G17" i="23"/>
  <c r="E17" i="23"/>
  <c r="C18" i="23"/>
  <c r="C40" i="22" l="1"/>
  <c r="E39" i="22"/>
  <c r="B5" i="6"/>
  <c r="B5" i="21"/>
  <c r="C41" i="22" l="1"/>
  <c r="E41" i="22" s="1"/>
  <c r="E40" i="22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14" i="9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14" i="8"/>
  <c r="C5" i="28" l="1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4" i="28"/>
  <c r="C26" i="9" l="1"/>
  <c r="C26" i="8"/>
  <c r="C17" i="9"/>
  <c r="C17" i="8"/>
  <c r="C22" i="8"/>
  <c r="C22" i="9"/>
  <c r="C29" i="9"/>
  <c r="C29" i="8"/>
  <c r="C28" i="9"/>
  <c r="C28" i="8"/>
  <c r="C27" i="8"/>
  <c r="C27" i="9"/>
  <c r="C18" i="9"/>
  <c r="C18" i="8"/>
  <c r="C14" i="9"/>
  <c r="C14" i="8"/>
  <c r="C24" i="9"/>
  <c r="C24" i="8"/>
  <c r="C16" i="9"/>
  <c r="C16" i="8"/>
  <c r="C30" i="8"/>
  <c r="C30" i="9"/>
  <c r="C21" i="9"/>
  <c r="C21" i="8"/>
  <c r="C20" i="9"/>
  <c r="C20" i="8"/>
  <c r="C19" i="8"/>
  <c r="C19" i="9"/>
  <c r="C25" i="9"/>
  <c r="C25" i="8"/>
  <c r="C31" i="9"/>
  <c r="C31" i="8"/>
  <c r="C23" i="9"/>
  <c r="C23" i="8"/>
  <c r="C15" i="9"/>
  <c r="C15" i="8"/>
  <c r="G37" i="2"/>
  <c r="A6" i="3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5" i="31"/>
  <c r="A4" i="31"/>
  <c r="A31" i="22" l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J6" i="2" l="1"/>
  <c r="B34" i="9" l="1"/>
  <c r="C34" i="9"/>
  <c r="C34" i="8"/>
  <c r="C32" i="8"/>
  <c r="C32" i="9"/>
  <c r="B32" i="9"/>
  <c r="C35" i="8"/>
  <c r="C35" i="9"/>
  <c r="B35" i="9"/>
  <c r="C36" i="8"/>
  <c r="C36" i="9"/>
  <c r="C33" i="9"/>
  <c r="C33" i="8"/>
  <c r="B36" i="9"/>
  <c r="B33" i="9"/>
  <c r="E5" i="6"/>
  <c r="D18" i="23"/>
  <c r="C37" i="9" l="1"/>
  <c r="C37" i="8"/>
  <c r="B37" i="9"/>
  <c r="D19" i="23"/>
  <c r="AG7" i="10"/>
  <c r="U8" i="10"/>
  <c r="B38" i="9" l="1"/>
  <c r="C38" i="9"/>
  <c r="C38" i="8"/>
  <c r="AG8" i="10"/>
  <c r="A6" i="38"/>
  <c r="A6" i="37"/>
  <c r="U9" i="10"/>
  <c r="D20" i="23"/>
  <c r="B39" i="9" l="1"/>
  <c r="C39" i="9"/>
  <c r="C39" i="8"/>
  <c r="A7" i="37"/>
  <c r="A7" i="38"/>
  <c r="U10" i="10"/>
  <c r="AG9" i="10"/>
  <c r="B40" i="9" l="1"/>
  <c r="C40" i="8"/>
  <c r="C40" i="9"/>
  <c r="A8" i="38"/>
  <c r="A8" i="37"/>
  <c r="U11" i="10"/>
  <c r="AG10" i="10"/>
  <c r="C41" i="8" l="1"/>
  <c r="C41" i="9"/>
  <c r="B41" i="9"/>
  <c r="A9" i="37"/>
  <c r="A9" i="38"/>
  <c r="U12" i="10"/>
  <c r="AG11" i="10"/>
  <c r="C42" i="8" l="1"/>
  <c r="C42" i="9"/>
  <c r="B42" i="9"/>
  <c r="A10" i="37"/>
  <c r="A10" i="38"/>
  <c r="U13" i="10"/>
  <c r="AG12" i="10"/>
  <c r="C43" i="9" l="1"/>
  <c r="C43" i="8"/>
  <c r="B43" i="9"/>
  <c r="A11" i="37"/>
  <c r="A11" i="38"/>
  <c r="A4" i="26"/>
  <c r="L51" i="26" s="1"/>
  <c r="A5" i="26"/>
  <c r="A4" i="25"/>
  <c r="L50" i="25" s="1"/>
  <c r="A5" i="25"/>
  <c r="D4" i="26"/>
  <c r="L54" i="26" s="1"/>
  <c r="D5" i="26"/>
  <c r="D4" i="25"/>
  <c r="L53" i="25" s="1"/>
  <c r="C4" i="26"/>
  <c r="L53" i="26" s="1"/>
  <c r="C5" i="26"/>
  <c r="C4" i="25"/>
  <c r="L52" i="25" s="1"/>
  <c r="B4" i="26"/>
  <c r="L52" i="26" s="1"/>
  <c r="B5" i="26"/>
  <c r="B4" i="25"/>
  <c r="L51" i="25" s="1"/>
  <c r="U14" i="10"/>
  <c r="AG13" i="10"/>
  <c r="C44" i="8" l="1"/>
  <c r="C44" i="9"/>
  <c r="B44" i="9"/>
  <c r="A12" i="38"/>
  <c r="A12" i="37"/>
  <c r="P52" i="26"/>
  <c r="Q52" i="26" s="1"/>
  <c r="R52" i="26" s="1"/>
  <c r="O52" i="26"/>
  <c r="U52" i="26"/>
  <c r="P51" i="26"/>
  <c r="Q51" i="26" s="1"/>
  <c r="R51" i="26" s="1"/>
  <c r="U51" i="26"/>
  <c r="O51" i="26"/>
  <c r="P53" i="26"/>
  <c r="Q53" i="26" s="1"/>
  <c r="R53" i="26" s="1"/>
  <c r="O53" i="26"/>
  <c r="U53" i="26"/>
  <c r="P50" i="26"/>
  <c r="Q50" i="26" s="1"/>
  <c r="R50" i="26" s="1"/>
  <c r="U50" i="26"/>
  <c r="O50" i="26"/>
  <c r="Y44" i="35"/>
  <c r="AC44" i="35" s="1"/>
  <c r="Y45" i="35"/>
  <c r="Y46" i="35"/>
  <c r="Y43" i="35"/>
  <c r="U15" i="10"/>
  <c r="AG14" i="10"/>
  <c r="B45" i="9" l="1"/>
  <c r="C45" i="8"/>
  <c r="C45" i="9"/>
  <c r="A13" i="38"/>
  <c r="A13" i="37"/>
  <c r="T51" i="26"/>
  <c r="S51" i="26" s="1"/>
  <c r="V51" i="26"/>
  <c r="W51" i="26" s="1"/>
  <c r="X51" i="26" s="1"/>
  <c r="Y51" i="26" s="1"/>
  <c r="Z51" i="26" s="1"/>
  <c r="T50" i="26"/>
  <c r="S50" i="26" s="1"/>
  <c r="V50" i="26"/>
  <c r="W50" i="26" s="1"/>
  <c r="X50" i="26" s="1"/>
  <c r="Y50" i="26" s="1"/>
  <c r="Z50" i="26" s="1"/>
  <c r="AA50" i="26" s="1"/>
  <c r="AB50" i="26" s="1"/>
  <c r="AC50" i="26" s="1"/>
  <c r="AD50" i="26" s="1"/>
  <c r="AE50" i="26" s="1"/>
  <c r="AF50" i="26" s="1"/>
  <c r="AG50" i="26" s="1"/>
  <c r="AH50" i="26" s="1"/>
  <c r="AI50" i="26" s="1"/>
  <c r="AJ50" i="26" s="1"/>
  <c r="AK50" i="26" s="1"/>
  <c r="AL50" i="26" s="1"/>
  <c r="AM50" i="26" s="1"/>
  <c r="AN50" i="26" s="1"/>
  <c r="AO50" i="26" s="1"/>
  <c r="AP50" i="26" s="1"/>
  <c r="AQ50" i="26" s="1"/>
  <c r="AR50" i="26" s="1"/>
  <c r="AS50" i="26" s="1"/>
  <c r="AT50" i="26" s="1"/>
  <c r="AU50" i="26" s="1"/>
  <c r="T52" i="26"/>
  <c r="S52" i="26" s="1"/>
  <c r="V52" i="26"/>
  <c r="W52" i="26" s="1"/>
  <c r="X52" i="26" s="1"/>
  <c r="Y52" i="26" s="1"/>
  <c r="Z52" i="26" s="1"/>
  <c r="V53" i="26"/>
  <c r="W53" i="26" s="1"/>
  <c r="X53" i="26" s="1"/>
  <c r="Y53" i="26" s="1"/>
  <c r="Z53" i="26" s="1"/>
  <c r="T53" i="26"/>
  <c r="S53" i="26" s="1"/>
  <c r="AD46" i="35"/>
  <c r="AC46" i="35"/>
  <c r="AC45" i="35"/>
  <c r="AD45" i="35"/>
  <c r="AD44" i="35"/>
  <c r="AD43" i="35"/>
  <c r="AC43" i="35"/>
  <c r="U16" i="10"/>
  <c r="AG15" i="10"/>
  <c r="B46" i="9" l="1"/>
  <c r="C46" i="8"/>
  <c r="C46" i="9"/>
  <c r="A14" i="37"/>
  <c r="A14" i="38"/>
  <c r="AA52" i="26"/>
  <c r="Z58" i="26"/>
  <c r="AA53" i="26"/>
  <c r="Z59" i="26"/>
  <c r="AA51" i="26"/>
  <c r="Z57" i="26"/>
  <c r="AD47" i="35"/>
  <c r="AC47" i="35"/>
  <c r="U17" i="10"/>
  <c r="AG16" i="10"/>
  <c r="A15" i="37" l="1"/>
  <c r="A15" i="38"/>
  <c r="AB51" i="26"/>
  <c r="AA57" i="26"/>
  <c r="AB53" i="26"/>
  <c r="AA59" i="26"/>
  <c r="AB52" i="26"/>
  <c r="AA58" i="26"/>
  <c r="U18" i="10"/>
  <c r="AG17" i="10"/>
  <c r="A16" i="38" l="1"/>
  <c r="A16" i="37"/>
  <c r="AC52" i="26"/>
  <c r="AB58" i="26"/>
  <c r="AC53" i="26"/>
  <c r="AB59" i="26"/>
  <c r="AC51" i="26"/>
  <c r="AB57" i="26"/>
  <c r="U19" i="10"/>
  <c r="AG18" i="10"/>
  <c r="A17" i="37" l="1"/>
  <c r="A17" i="38"/>
  <c r="AD51" i="26"/>
  <c r="AC57" i="26"/>
  <c r="AD53" i="26"/>
  <c r="AC59" i="26"/>
  <c r="AD52" i="26"/>
  <c r="AC58" i="26"/>
  <c r="U20" i="10"/>
  <c r="AG19" i="10"/>
  <c r="A5" i="4"/>
  <c r="A6" i="4" s="1"/>
  <c r="H18" i="23"/>
  <c r="H19" i="23" s="1"/>
  <c r="H20" i="23" s="1"/>
  <c r="E5" i="21"/>
  <c r="G18" i="23"/>
  <c r="G19" i="23" s="1"/>
  <c r="G20" i="23" s="1"/>
  <c r="A18" i="37" l="1"/>
  <c r="A18" i="38"/>
  <c r="AE52" i="26"/>
  <c r="AD58" i="26"/>
  <c r="AE53" i="26"/>
  <c r="AD59" i="26"/>
  <c r="AE51" i="26"/>
  <c r="AD57" i="26"/>
  <c r="U21" i="10"/>
  <c r="AG20" i="10"/>
  <c r="A5" i="28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19" i="37" l="1"/>
  <c r="A19" i="38"/>
  <c r="AF51" i="26"/>
  <c r="AE57" i="26"/>
  <c r="AE62" i="26" s="1"/>
  <c r="AF53" i="26"/>
  <c r="AE59" i="26"/>
  <c r="AE64" i="26" s="1"/>
  <c r="AF52" i="26"/>
  <c r="AE58" i="26"/>
  <c r="AE63" i="26" s="1"/>
  <c r="U22" i="10"/>
  <c r="AG21" i="10"/>
  <c r="E46" i="26"/>
  <c r="D46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K14" i="3"/>
  <c r="A20" i="38" l="1"/>
  <c r="A20" i="37"/>
  <c r="AG52" i="26"/>
  <c r="AF58" i="26"/>
  <c r="AF63" i="26" s="1"/>
  <c r="AG53" i="26"/>
  <c r="AF59" i="26"/>
  <c r="AF64" i="26" s="1"/>
  <c r="AG51" i="26"/>
  <c r="AF57" i="26"/>
  <c r="AF62" i="26" s="1"/>
  <c r="F46" i="26"/>
  <c r="U23" i="10"/>
  <c r="AG22" i="10"/>
  <c r="D5" i="25"/>
  <c r="C5" i="25"/>
  <c r="B5" i="25"/>
  <c r="A21" i="38" l="1"/>
  <c r="A21" i="37"/>
  <c r="AH53" i="26"/>
  <c r="AG59" i="26"/>
  <c r="AG64" i="26" s="1"/>
  <c r="AH51" i="26"/>
  <c r="AG57" i="26"/>
  <c r="AG62" i="26" s="1"/>
  <c r="AH52" i="26"/>
  <c r="AG58" i="26"/>
  <c r="AG63" i="26" s="1"/>
  <c r="U24" i="10"/>
  <c r="AG23" i="10"/>
  <c r="A22" i="38" l="1"/>
  <c r="A22" i="37"/>
  <c r="AI52" i="26"/>
  <c r="AH58" i="26"/>
  <c r="AH63" i="26" s="1"/>
  <c r="AI51" i="26"/>
  <c r="AH57" i="26"/>
  <c r="AH62" i="26" s="1"/>
  <c r="AI53" i="26"/>
  <c r="AH59" i="26"/>
  <c r="AH64" i="26" s="1"/>
  <c r="U25" i="10"/>
  <c r="AG24" i="10"/>
  <c r="A23" i="37" l="1"/>
  <c r="A23" i="38"/>
  <c r="AJ53" i="26"/>
  <c r="AI59" i="26"/>
  <c r="AI64" i="26" s="1"/>
  <c r="AI57" i="26"/>
  <c r="AI62" i="26" s="1"/>
  <c r="AJ51" i="26"/>
  <c r="AJ52" i="26"/>
  <c r="AI58" i="26"/>
  <c r="AI63" i="26" s="1"/>
  <c r="U26" i="10"/>
  <c r="AG25" i="10"/>
  <c r="AG26" i="10" l="1"/>
  <c r="A24" i="38"/>
  <c r="A24" i="37"/>
  <c r="U27" i="10"/>
  <c r="AK52" i="26"/>
  <c r="AJ58" i="26"/>
  <c r="AJ63" i="26" s="1"/>
  <c r="AK51" i="26"/>
  <c r="AJ57" i="26"/>
  <c r="AJ62" i="26" s="1"/>
  <c r="AK53" i="26"/>
  <c r="AJ59" i="26"/>
  <c r="AJ64" i="26" s="1"/>
  <c r="U28" i="10" l="1"/>
  <c r="A25" i="37"/>
  <c r="A25" i="38"/>
  <c r="AG27" i="10"/>
  <c r="AL53" i="26"/>
  <c r="AK59" i="26"/>
  <c r="AK64" i="26" s="1"/>
  <c r="AL51" i="26"/>
  <c r="AK57" i="26"/>
  <c r="AK62" i="26" s="1"/>
  <c r="AL52" i="26"/>
  <c r="AK58" i="26"/>
  <c r="AK63" i="26" s="1"/>
  <c r="U29" i="10" l="1"/>
  <c r="A26" i="37"/>
  <c r="A26" i="38"/>
  <c r="AG28" i="10"/>
  <c r="AM52" i="26"/>
  <c r="AL58" i="26"/>
  <c r="AL63" i="26" s="1"/>
  <c r="AM51" i="26"/>
  <c r="AL57" i="26"/>
  <c r="AL62" i="26" s="1"/>
  <c r="AM53" i="26"/>
  <c r="AL59" i="26"/>
  <c r="AL64" i="26" s="1"/>
  <c r="K6" i="10"/>
  <c r="U30" i="10" l="1"/>
  <c r="A27" i="37"/>
  <c r="A27" i="38"/>
  <c r="AG29" i="10"/>
  <c r="AN53" i="26"/>
  <c r="AM59" i="26"/>
  <c r="AM64" i="26" s="1"/>
  <c r="AN51" i="26"/>
  <c r="AM57" i="26"/>
  <c r="AM62" i="26" s="1"/>
  <c r="AN52" i="26"/>
  <c r="AM58" i="26"/>
  <c r="AM63" i="26" s="1"/>
  <c r="U31" i="10" l="1"/>
  <c r="A28" i="38"/>
  <c r="A28" i="37"/>
  <c r="AG30" i="10"/>
  <c r="AO52" i="26"/>
  <c r="AN58" i="26"/>
  <c r="AN63" i="26" s="1"/>
  <c r="AO51" i="26"/>
  <c r="AN57" i="26"/>
  <c r="AN62" i="26" s="1"/>
  <c r="AO53" i="26"/>
  <c r="AN59" i="26"/>
  <c r="AN64" i="26" s="1"/>
  <c r="B45" i="6"/>
  <c r="A9" i="6"/>
  <c r="A10" i="26"/>
  <c r="N7" i="26"/>
  <c r="O7" i="26" s="1"/>
  <c r="O7" i="25"/>
  <c r="P7" i="25" s="1"/>
  <c r="Q7" i="25" s="1"/>
  <c r="R7" i="25" s="1"/>
  <c r="S7" i="25" s="1"/>
  <c r="T7" i="25" s="1"/>
  <c r="U7" i="25" s="1"/>
  <c r="V7" i="25" s="1"/>
  <c r="W7" i="25" s="1"/>
  <c r="X7" i="25" s="1"/>
  <c r="Y7" i="25" s="1"/>
  <c r="Z7" i="25" s="1"/>
  <c r="AA7" i="25" s="1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6" i="2"/>
  <c r="I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6" i="2"/>
  <c r="A45" i="25"/>
  <c r="A9" i="25"/>
  <c r="A9" i="4" s="1"/>
  <c r="A9" i="19" s="1"/>
  <c r="I9" i="3"/>
  <c r="G6" i="3"/>
  <c r="B6" i="3" s="1"/>
  <c r="L6" i="3" s="1"/>
  <c r="B53" i="21" s="1"/>
  <c r="U32" i="10" l="1"/>
  <c r="A29" i="38"/>
  <c r="A29" i="37"/>
  <c r="AG31" i="10"/>
  <c r="N7" i="19"/>
  <c r="O7" i="19" s="1"/>
  <c r="P7" i="19" s="1"/>
  <c r="Q7" i="19" s="1"/>
  <c r="R7" i="19" s="1"/>
  <c r="S7" i="19" s="1"/>
  <c r="T7" i="19" s="1"/>
  <c r="U7" i="19" s="1"/>
  <c r="V7" i="19" s="1"/>
  <c r="W7" i="19" s="1"/>
  <c r="X7" i="19" s="1"/>
  <c r="Y7" i="19" s="1"/>
  <c r="Z7" i="19" s="1"/>
  <c r="AA7" i="19" s="1"/>
  <c r="AB7" i="19" s="1"/>
  <c r="AC7" i="19" s="1"/>
  <c r="AD7" i="19" s="1"/>
  <c r="AE7" i="19" s="1"/>
  <c r="AF7" i="19" s="1"/>
  <c r="AG7" i="19" s="1"/>
  <c r="AH7" i="19" s="1"/>
  <c r="AI7" i="19" s="1"/>
  <c r="AJ7" i="19" s="1"/>
  <c r="AK7" i="19" s="1"/>
  <c r="AL7" i="19" s="1"/>
  <c r="AM7" i="19" s="1"/>
  <c r="AN7" i="19" s="1"/>
  <c r="AO7" i="19" s="1"/>
  <c r="AP7" i="19" s="1"/>
  <c r="AQ7" i="19" s="1"/>
  <c r="AR7" i="19" s="1"/>
  <c r="AS7" i="19" s="1"/>
  <c r="AT7" i="19" s="1"/>
  <c r="AU7" i="19" s="1"/>
  <c r="AP53" i="26"/>
  <c r="AO59" i="26"/>
  <c r="AO64" i="26" s="1"/>
  <c r="AP51" i="26"/>
  <c r="AO57" i="26"/>
  <c r="AO62" i="26" s="1"/>
  <c r="AP52" i="26"/>
  <c r="AO58" i="26"/>
  <c r="AO63" i="26" s="1"/>
  <c r="AB7" i="25"/>
  <c r="I8" i="3"/>
  <c r="I7" i="3"/>
  <c r="H6" i="3"/>
  <c r="C6" i="3" s="1"/>
  <c r="G7" i="3"/>
  <c r="H7" i="3"/>
  <c r="J6" i="3"/>
  <c r="E6" i="3" s="1"/>
  <c r="H9" i="3"/>
  <c r="I6" i="3"/>
  <c r="D6" i="3" s="1"/>
  <c r="H8" i="3"/>
  <c r="J8" i="3"/>
  <c r="J9" i="3"/>
  <c r="G9" i="3"/>
  <c r="J7" i="3"/>
  <c r="G8" i="3"/>
  <c r="M8" i="6"/>
  <c r="M51" i="6" s="1"/>
  <c r="A9" i="21"/>
  <c r="A52" i="6"/>
  <c r="A11" i="26"/>
  <c r="E6" i="2"/>
  <c r="U33" i="10" l="1"/>
  <c r="A30" i="38"/>
  <c r="A30" i="37"/>
  <c r="AG32" i="10"/>
  <c r="AQ52" i="26"/>
  <c r="AP58" i="26"/>
  <c r="AP63" i="26" s="1"/>
  <c r="AQ51" i="26"/>
  <c r="AP57" i="26"/>
  <c r="AP62" i="26" s="1"/>
  <c r="AQ53" i="26"/>
  <c r="AP59" i="26"/>
  <c r="AP64" i="26" s="1"/>
  <c r="AC7" i="25"/>
  <c r="K7" i="3"/>
  <c r="K6" i="3"/>
  <c r="A12" i="26"/>
  <c r="M8" i="21"/>
  <c r="M51" i="21" s="1"/>
  <c r="N51" i="21" s="1"/>
  <c r="O51" i="21" s="1"/>
  <c r="P51" i="21" s="1"/>
  <c r="Q51" i="21" s="1"/>
  <c r="R51" i="21" s="1"/>
  <c r="S51" i="21" s="1"/>
  <c r="T51" i="21" s="1"/>
  <c r="U51" i="21" s="1"/>
  <c r="V51" i="21" s="1"/>
  <c r="W51" i="21" s="1"/>
  <c r="X51" i="21" s="1"/>
  <c r="Y51" i="21" s="1"/>
  <c r="Z51" i="21" s="1"/>
  <c r="AA51" i="21" s="1"/>
  <c r="AB51" i="21" s="1"/>
  <c r="AC51" i="21" s="1"/>
  <c r="AD51" i="21" s="1"/>
  <c r="AE51" i="21" s="1"/>
  <c r="AF51" i="21" s="1"/>
  <c r="AG51" i="21" s="1"/>
  <c r="AH51" i="21" s="1"/>
  <c r="AI51" i="21" s="1"/>
  <c r="AJ51" i="21" s="1"/>
  <c r="AK51" i="21" s="1"/>
  <c r="AL51" i="21" s="1"/>
  <c r="AM51" i="21" s="1"/>
  <c r="AN51" i="21" s="1"/>
  <c r="AO51" i="21" s="1"/>
  <c r="AP51" i="21" s="1"/>
  <c r="AQ51" i="21" s="1"/>
  <c r="AR51" i="21" s="1"/>
  <c r="AS51" i="21" s="1"/>
  <c r="AT51" i="21" s="1"/>
  <c r="A52" i="21"/>
  <c r="A13" i="8"/>
  <c r="A13" i="9" s="1"/>
  <c r="M52" i="6"/>
  <c r="K8" i="3"/>
  <c r="M46" i="6"/>
  <c r="K9" i="3"/>
  <c r="U34" i="10" l="1"/>
  <c r="A31" i="37"/>
  <c r="A31" i="38"/>
  <c r="AG33" i="10"/>
  <c r="AR51" i="26"/>
  <c r="AQ57" i="26"/>
  <c r="AQ62" i="26" s="1"/>
  <c r="AR53" i="26"/>
  <c r="AQ59" i="26"/>
  <c r="AQ64" i="26" s="1"/>
  <c r="AR52" i="26"/>
  <c r="AQ58" i="26"/>
  <c r="AQ63" i="26" s="1"/>
  <c r="AD7" i="25"/>
  <c r="A13" i="26"/>
  <c r="U35" i="10" l="1"/>
  <c r="A32" i="38"/>
  <c r="A32" i="37"/>
  <c r="AG34" i="10"/>
  <c r="AS52" i="26"/>
  <c r="AR58" i="26"/>
  <c r="AR63" i="26" s="1"/>
  <c r="AS53" i="26"/>
  <c r="AR59" i="26"/>
  <c r="AR64" i="26" s="1"/>
  <c r="AS51" i="26"/>
  <c r="AR57" i="26"/>
  <c r="AR62" i="26" s="1"/>
  <c r="AE7" i="25"/>
  <c r="A14" i="26"/>
  <c r="U36" i="10" l="1"/>
  <c r="A33" i="37"/>
  <c r="A33" i="38"/>
  <c r="AG35" i="10"/>
  <c r="AT51" i="26"/>
  <c r="AS57" i="26"/>
  <c r="AS62" i="26" s="1"/>
  <c r="AT53" i="26"/>
  <c r="AS59" i="26"/>
  <c r="AS64" i="26" s="1"/>
  <c r="AT52" i="26"/>
  <c r="AS58" i="26"/>
  <c r="AS63" i="26" s="1"/>
  <c r="AF7" i="25"/>
  <c r="A15" i="26"/>
  <c r="U37" i="10" l="1"/>
  <c r="A34" i="37"/>
  <c r="A34" i="38"/>
  <c r="AG36" i="10"/>
  <c r="AU52" i="26"/>
  <c r="AU58" i="26" s="1"/>
  <c r="AU63" i="26" s="1"/>
  <c r="AT58" i="26"/>
  <c r="AT63" i="26" s="1"/>
  <c r="AU53" i="26"/>
  <c r="AU59" i="26" s="1"/>
  <c r="AU64" i="26" s="1"/>
  <c r="AT59" i="26"/>
  <c r="AT64" i="26" s="1"/>
  <c r="AU51" i="26"/>
  <c r="AU57" i="26" s="1"/>
  <c r="AU62" i="26" s="1"/>
  <c r="AT57" i="26"/>
  <c r="AT62" i="26" s="1"/>
  <c r="A16" i="26"/>
  <c r="AG7" i="25"/>
  <c r="U38" i="10" l="1"/>
  <c r="A35" i="38"/>
  <c r="A35" i="37"/>
  <c r="AG37" i="10"/>
  <c r="A17" i="26"/>
  <c r="AH7" i="25"/>
  <c r="A36" i="38" l="1"/>
  <c r="A36" i="37"/>
  <c r="U39" i="10"/>
  <c r="AG38" i="10"/>
  <c r="A18" i="26"/>
  <c r="AI7" i="25"/>
  <c r="A37" i="38" l="1"/>
  <c r="AG39" i="10"/>
  <c r="A19" i="26"/>
  <c r="AJ7" i="25"/>
  <c r="A20" i="26" l="1"/>
  <c r="AK7" i="25"/>
  <c r="A21" i="26" l="1"/>
  <c r="AL7" i="25"/>
  <c r="A22" i="26" l="1"/>
  <c r="AM7" i="25"/>
  <c r="A23" i="26" l="1"/>
  <c r="AN7" i="25"/>
  <c r="A24" i="26" l="1"/>
  <c r="AO7" i="25"/>
  <c r="A25" i="26" l="1"/>
  <c r="AP7" i="25"/>
  <c r="A26" i="26" l="1"/>
  <c r="AQ7" i="25"/>
  <c r="A27" i="26" l="1"/>
  <c r="AR7" i="25"/>
  <c r="A28" i="26" l="1"/>
  <c r="AS7" i="25"/>
  <c r="A29" i="26" l="1"/>
  <c r="AT7" i="25"/>
  <c r="A30" i="26" l="1"/>
  <c r="AU7" i="25"/>
  <c r="A31" i="26" l="1"/>
  <c r="AV7" i="25"/>
  <c r="A32" i="26" l="1"/>
  <c r="AW7" i="25"/>
  <c r="A33" i="26" l="1"/>
  <c r="A34" i="26" l="1"/>
  <c r="A35" i="26" l="1"/>
  <c r="A36" i="26" l="1"/>
  <c r="A37" i="26" l="1"/>
  <c r="A38" i="26" l="1"/>
  <c r="A39" i="26" l="1"/>
  <c r="A40" i="26" l="1"/>
  <c r="A41" i="26" l="1"/>
  <c r="A42" i="26" l="1"/>
  <c r="A43" i="26" l="1"/>
  <c r="A44" i="26" l="1"/>
  <c r="A45" i="26" l="1"/>
  <c r="A46" i="26" l="1"/>
  <c r="L9" i="26" l="1"/>
  <c r="P7" i="26"/>
  <c r="O11" i="26" l="1"/>
  <c r="P14" i="26"/>
  <c r="O16" i="26"/>
  <c r="P22" i="26"/>
  <c r="O24" i="26"/>
  <c r="O25" i="26"/>
  <c r="P27" i="26"/>
  <c r="O15" i="26"/>
  <c r="P16" i="26"/>
  <c r="O18" i="26"/>
  <c r="O19" i="26"/>
  <c r="O23" i="26"/>
  <c r="P24" i="26"/>
  <c r="P25" i="26"/>
  <c r="O26" i="26"/>
  <c r="O13" i="26"/>
  <c r="O17" i="26"/>
  <c r="P18" i="26"/>
  <c r="P19" i="26"/>
  <c r="O20" i="26"/>
  <c r="P23" i="26"/>
  <c r="P26" i="26"/>
  <c r="P28" i="26"/>
  <c r="P29" i="26"/>
  <c r="O30" i="26"/>
  <c r="P35" i="26"/>
  <c r="O36" i="26"/>
  <c r="P39" i="26"/>
  <c r="O40" i="26"/>
  <c r="P43" i="26"/>
  <c r="O44" i="26"/>
  <c r="P13" i="26"/>
  <c r="P17" i="26"/>
  <c r="P20" i="26"/>
  <c r="O22" i="26"/>
  <c r="O27" i="26"/>
  <c r="P30" i="26"/>
  <c r="O32" i="26"/>
  <c r="O33" i="26"/>
  <c r="P36" i="26"/>
  <c r="O37" i="26"/>
  <c r="P15" i="26"/>
  <c r="O21" i="26"/>
  <c r="O31" i="26"/>
  <c r="P32" i="26"/>
  <c r="P33" i="26"/>
  <c r="O34" i="26"/>
  <c r="P40" i="26"/>
  <c r="O41" i="26"/>
  <c r="P45" i="26"/>
  <c r="O14" i="26"/>
  <c r="P21" i="26"/>
  <c r="P31" i="26"/>
  <c r="P34" i="26"/>
  <c r="O35" i="26"/>
  <c r="P41" i="26"/>
  <c r="O42" i="26"/>
  <c r="O46" i="26"/>
  <c r="O28" i="26"/>
  <c r="P44" i="26"/>
  <c r="O45" i="26"/>
  <c r="O12" i="26"/>
  <c r="P37" i="26"/>
  <c r="O38" i="26"/>
  <c r="P46" i="26"/>
  <c r="P12" i="26"/>
  <c r="O29" i="26"/>
  <c r="P38" i="26"/>
  <c r="O39" i="26"/>
  <c r="O43" i="26"/>
  <c r="P42" i="26"/>
  <c r="P45" i="25"/>
  <c r="T45" i="25"/>
  <c r="X45" i="25"/>
  <c r="AB45" i="25"/>
  <c r="AF45" i="25"/>
  <c r="AJ45" i="25"/>
  <c r="AN45" i="25"/>
  <c r="AR45" i="25"/>
  <c r="N45" i="25"/>
  <c r="V45" i="25"/>
  <c r="AD45" i="25"/>
  <c r="AL45" i="25"/>
  <c r="AT45" i="25"/>
  <c r="S45" i="25"/>
  <c r="AA45" i="25"/>
  <c r="AI45" i="25"/>
  <c r="AQ45" i="25"/>
  <c r="Q45" i="25"/>
  <c r="U45" i="25"/>
  <c r="Y45" i="25"/>
  <c r="AC45" i="25"/>
  <c r="AG45" i="25"/>
  <c r="AK45" i="25"/>
  <c r="AO45" i="25"/>
  <c r="AS45" i="25"/>
  <c r="R45" i="25"/>
  <c r="Z45" i="25"/>
  <c r="AH45" i="25"/>
  <c r="AP45" i="25"/>
  <c r="O45" i="25"/>
  <c r="W45" i="25"/>
  <c r="AE45" i="25"/>
  <c r="AM45" i="25"/>
  <c r="AU45" i="25"/>
  <c r="Q7" i="26"/>
  <c r="Q43" i="26" s="1"/>
  <c r="Q36" i="26" l="1"/>
  <c r="Q35" i="26"/>
  <c r="Q46" i="26"/>
  <c r="R7" i="26"/>
  <c r="Q37" i="26"/>
  <c r="Q42" i="26"/>
  <c r="Q20" i="26"/>
  <c r="Q18" i="26"/>
  <c r="Q29" i="26"/>
  <c r="Q15" i="26"/>
  <c r="Q40" i="26"/>
  <c r="Q17" i="26"/>
  <c r="Q19" i="26"/>
  <c r="Q33" i="26"/>
  <c r="Q45" i="26"/>
  <c r="Q30" i="26"/>
  <c r="Q27" i="26"/>
  <c r="Q24" i="26"/>
  <c r="Q23" i="26"/>
  <c r="Q28" i="26"/>
  <c r="Q14" i="26"/>
  <c r="Q26" i="26"/>
  <c r="Q16" i="26"/>
  <c r="Q44" i="26"/>
  <c r="Q21" i="26"/>
  <c r="Q22" i="26"/>
  <c r="Q31" i="26"/>
  <c r="Q34" i="26"/>
  <c r="Q39" i="26"/>
  <c r="Q13" i="26"/>
  <c r="Q25" i="26"/>
  <c r="Q38" i="26"/>
  <c r="Q32" i="26"/>
  <c r="Q41" i="26"/>
  <c r="S7" i="26"/>
  <c r="R23" i="26" l="1"/>
  <c r="R21" i="26"/>
  <c r="R14" i="26"/>
  <c r="R25" i="26"/>
  <c r="R38" i="26"/>
  <c r="R26" i="26"/>
  <c r="R28" i="26"/>
  <c r="R16" i="26"/>
  <c r="R44" i="26"/>
  <c r="R22" i="26"/>
  <c r="R20" i="26"/>
  <c r="R39" i="26"/>
  <c r="R42" i="26"/>
  <c r="R18" i="26"/>
  <c r="R15" i="26"/>
  <c r="R17" i="26"/>
  <c r="R32" i="26"/>
  <c r="R33" i="26"/>
  <c r="R29" i="26"/>
  <c r="R46" i="26"/>
  <c r="R19" i="26"/>
  <c r="R37" i="26"/>
  <c r="R24" i="26"/>
  <c r="R43" i="26"/>
  <c r="R30" i="26"/>
  <c r="R36" i="26"/>
  <c r="R41" i="26"/>
  <c r="R27" i="26"/>
  <c r="R34" i="26"/>
  <c r="R35" i="26"/>
  <c r="R40" i="26"/>
  <c r="R45" i="26"/>
  <c r="R31" i="26"/>
  <c r="S15" i="26"/>
  <c r="S44" i="26"/>
  <c r="S16" i="26"/>
  <c r="S19" i="26"/>
  <c r="S37" i="26"/>
  <c r="S38" i="26"/>
  <c r="S39" i="26"/>
  <c r="S28" i="26"/>
  <c r="S34" i="26"/>
  <c r="S23" i="26"/>
  <c r="S21" i="26"/>
  <c r="S29" i="26"/>
  <c r="S46" i="26"/>
  <c r="S25" i="26"/>
  <c r="S26" i="26"/>
  <c r="S24" i="26"/>
  <c r="S30" i="26"/>
  <c r="S36" i="26"/>
  <c r="S20" i="26"/>
  <c r="S27" i="26"/>
  <c r="S42" i="26"/>
  <c r="S41" i="26"/>
  <c r="S17" i="26"/>
  <c r="S31" i="26"/>
  <c r="S32" i="26"/>
  <c r="S22" i="26"/>
  <c r="S35" i="26"/>
  <c r="S45" i="26"/>
  <c r="S18" i="26"/>
  <c r="S40" i="26"/>
  <c r="S33" i="26"/>
  <c r="S43" i="26"/>
  <c r="T7" i="26"/>
  <c r="T19" i="26" s="1"/>
  <c r="T43" i="26" l="1"/>
  <c r="T27" i="26"/>
  <c r="T24" i="26"/>
  <c r="T30" i="26"/>
  <c r="T36" i="26"/>
  <c r="T23" i="26"/>
  <c r="T41" i="26"/>
  <c r="T22" i="26"/>
  <c r="T16" i="26"/>
  <c r="T20" i="26"/>
  <c r="T18" i="26"/>
  <c r="T37" i="26"/>
  <c r="T45" i="26"/>
  <c r="T35" i="26"/>
  <c r="T21" i="26"/>
  <c r="T42" i="26"/>
  <c r="T17" i="26"/>
  <c r="T34" i="26"/>
  <c r="T46" i="26"/>
  <c r="T39" i="26"/>
  <c r="T28" i="26"/>
  <c r="T32" i="26"/>
  <c r="T26" i="26"/>
  <c r="T44" i="26"/>
  <c r="T25" i="26"/>
  <c r="T29" i="26"/>
  <c r="T33" i="26"/>
  <c r="T31" i="26"/>
  <c r="T38" i="26"/>
  <c r="T40" i="26"/>
  <c r="U7" i="26"/>
  <c r="U42" i="26" l="1"/>
  <c r="U20" i="26"/>
  <c r="U28" i="26"/>
  <c r="U35" i="26"/>
  <c r="U30" i="26"/>
  <c r="U36" i="26"/>
  <c r="U43" i="26"/>
  <c r="U26" i="26"/>
  <c r="U29" i="26"/>
  <c r="U39" i="26"/>
  <c r="U46" i="26"/>
  <c r="U17" i="26"/>
  <c r="U18" i="26"/>
  <c r="U37" i="26"/>
  <c r="U45" i="26"/>
  <c r="U27" i="26"/>
  <c r="U40" i="26"/>
  <c r="U25" i="26"/>
  <c r="U21" i="26"/>
  <c r="U22" i="26"/>
  <c r="U31" i="26"/>
  <c r="U34" i="26"/>
  <c r="U19" i="26"/>
  <c r="U44" i="26"/>
  <c r="U32" i="26"/>
  <c r="U41" i="26"/>
  <c r="U38" i="26"/>
  <c r="U24" i="26"/>
  <c r="U23" i="26"/>
  <c r="U33" i="26"/>
  <c r="V7" i="26"/>
  <c r="V41" i="26" l="1"/>
  <c r="V23" i="26"/>
  <c r="V21" i="26"/>
  <c r="V31" i="26"/>
  <c r="V34" i="26"/>
  <c r="V24" i="26"/>
  <c r="V38" i="26"/>
  <c r="V40" i="26"/>
  <c r="V26" i="26"/>
  <c r="V28" i="26"/>
  <c r="V25" i="26"/>
  <c r="V20" i="26"/>
  <c r="V18" i="26"/>
  <c r="V27" i="26"/>
  <c r="V35" i="26"/>
  <c r="V44" i="26"/>
  <c r="V22" i="26"/>
  <c r="V32" i="26"/>
  <c r="V33" i="26"/>
  <c r="V39" i="26"/>
  <c r="V46" i="26"/>
  <c r="V36" i="26"/>
  <c r="V30" i="26"/>
  <c r="V43" i="26"/>
  <c r="V19" i="26"/>
  <c r="V42" i="26"/>
  <c r="V29" i="26"/>
  <c r="V37" i="26"/>
  <c r="V45" i="26"/>
  <c r="W7" i="26"/>
  <c r="W40" i="26" l="1"/>
  <c r="W20" i="26"/>
  <c r="W22" i="26"/>
  <c r="W32" i="26"/>
  <c r="W33" i="26"/>
  <c r="W34" i="26"/>
  <c r="W19" i="26"/>
  <c r="W37" i="26"/>
  <c r="W35" i="26"/>
  <c r="W44" i="26"/>
  <c r="W23" i="26"/>
  <c r="W28" i="26"/>
  <c r="W25" i="26"/>
  <c r="W31" i="26"/>
  <c r="W26" i="26"/>
  <c r="W38" i="26"/>
  <c r="W27" i="26"/>
  <c r="W43" i="26"/>
  <c r="W45" i="26"/>
  <c r="W42" i="26"/>
  <c r="W24" i="26"/>
  <c r="W41" i="26"/>
  <c r="W46" i="26"/>
  <c r="W30" i="26"/>
  <c r="W36" i="26"/>
  <c r="W21" i="26"/>
  <c r="W39" i="26"/>
  <c r="W29" i="26"/>
  <c r="X7" i="26"/>
  <c r="X25" i="26" l="1"/>
  <c r="X29" i="26"/>
  <c r="X39" i="26"/>
  <c r="X23" i="26"/>
  <c r="X43" i="26"/>
  <c r="X32" i="26"/>
  <c r="X42" i="26"/>
  <c r="X27" i="26"/>
  <c r="X24" i="26"/>
  <c r="X26" i="26"/>
  <c r="X30" i="26"/>
  <c r="X36" i="26"/>
  <c r="X31" i="26"/>
  <c r="X22" i="26"/>
  <c r="X20" i="26"/>
  <c r="X33" i="26"/>
  <c r="X45" i="26"/>
  <c r="X40" i="26"/>
  <c r="X41" i="26"/>
  <c r="X37" i="26"/>
  <c r="X46" i="26"/>
  <c r="X35" i="26"/>
  <c r="X34" i="26"/>
  <c r="X21" i="26"/>
  <c r="X38" i="26"/>
  <c r="X28" i="26"/>
  <c r="X44" i="26"/>
  <c r="Y7" i="26"/>
  <c r="Y38" i="26" l="1"/>
  <c r="Y42" i="26"/>
  <c r="Y46" i="26"/>
  <c r="Y35" i="26"/>
  <c r="Y44" i="26"/>
  <c r="Y29" i="26"/>
  <c r="Y41" i="26"/>
  <c r="Y33" i="26"/>
  <c r="Y24" i="26"/>
  <c r="Y23" i="26"/>
  <c r="Y27" i="26"/>
  <c r="Y26" i="26"/>
  <c r="Y34" i="26"/>
  <c r="Y37" i="26"/>
  <c r="Y43" i="26"/>
  <c r="Y40" i="26"/>
  <c r="Y30" i="26"/>
  <c r="Y45" i="26"/>
  <c r="Y39" i="26"/>
  <c r="Y21" i="26"/>
  <c r="Y22" i="26"/>
  <c r="Y25" i="26"/>
  <c r="Y31" i="26"/>
  <c r="Y28" i="26"/>
  <c r="Y36" i="26"/>
  <c r="Y32" i="26"/>
  <c r="A6" i="19"/>
  <c r="Z7" i="26"/>
  <c r="Z37" i="26" l="1"/>
  <c r="Z41" i="26"/>
  <c r="Z22" i="26"/>
  <c r="Z45" i="26"/>
  <c r="Z39" i="26"/>
  <c r="Z23" i="26"/>
  <c r="Z25" i="26"/>
  <c r="Z31" i="26"/>
  <c r="Z34" i="26"/>
  <c r="Z38" i="26"/>
  <c r="Z26" i="26"/>
  <c r="Z28" i="26"/>
  <c r="Z40" i="26"/>
  <c r="Z29" i="26"/>
  <c r="Z44" i="26"/>
  <c r="Z33" i="26"/>
  <c r="Z46" i="26"/>
  <c r="Z35" i="26"/>
  <c r="Z42" i="26"/>
  <c r="Z30" i="26"/>
  <c r="Z43" i="26"/>
  <c r="Z27" i="26"/>
  <c r="Z32" i="26"/>
  <c r="Z24" i="26"/>
  <c r="Z36" i="26"/>
  <c r="J52" i="21"/>
  <c r="G52" i="21"/>
  <c r="A5" i="19"/>
  <c r="O50" i="4"/>
  <c r="AA7" i="26"/>
  <c r="B4" i="21"/>
  <c r="B4" i="6"/>
  <c r="AA24" i="26" l="1"/>
  <c r="AA30" i="26"/>
  <c r="AA36" i="26"/>
  <c r="AA40" i="26"/>
  <c r="AA41" i="26"/>
  <c r="AA34" i="26"/>
  <c r="AA28" i="26"/>
  <c r="AA32" i="26"/>
  <c r="AA33" i="26"/>
  <c r="AA38" i="26"/>
  <c r="AA35" i="26"/>
  <c r="AA37" i="26"/>
  <c r="AA23" i="26"/>
  <c r="AA25" i="26"/>
  <c r="AA44" i="26"/>
  <c r="AA39" i="26"/>
  <c r="AA29" i="26"/>
  <c r="AA42" i="26"/>
  <c r="AA45" i="26"/>
  <c r="AA46" i="26"/>
  <c r="AA43" i="26"/>
  <c r="AA26" i="26"/>
  <c r="AA27" i="26"/>
  <c r="AA31" i="26"/>
  <c r="C10" i="6"/>
  <c r="D10" i="6"/>
  <c r="E10" i="6"/>
  <c r="E11" i="6"/>
  <c r="B10" i="6"/>
  <c r="H52" i="21"/>
  <c r="I52" i="21"/>
  <c r="H88" i="21"/>
  <c r="I87" i="21"/>
  <c r="J88" i="21"/>
  <c r="G87" i="21"/>
  <c r="H87" i="21"/>
  <c r="I88" i="21"/>
  <c r="G88" i="21"/>
  <c r="G53" i="21"/>
  <c r="J87" i="21"/>
  <c r="H59" i="21"/>
  <c r="I59" i="21"/>
  <c r="J59" i="21"/>
  <c r="I60" i="21"/>
  <c r="H60" i="21"/>
  <c r="G59" i="21"/>
  <c r="J60" i="21"/>
  <c r="G60" i="21"/>
  <c r="I61" i="21"/>
  <c r="H61" i="21"/>
  <c r="J61" i="21"/>
  <c r="J62" i="21"/>
  <c r="I62" i="21"/>
  <c r="H62" i="21"/>
  <c r="G61" i="21"/>
  <c r="I63" i="21"/>
  <c r="J63" i="21"/>
  <c r="H63" i="21"/>
  <c r="G62" i="21"/>
  <c r="H64" i="21"/>
  <c r="J64" i="21"/>
  <c r="G63" i="21"/>
  <c r="I64" i="21"/>
  <c r="J65" i="21"/>
  <c r="I65" i="21"/>
  <c r="G64" i="21"/>
  <c r="H65" i="21"/>
  <c r="I66" i="21"/>
  <c r="J66" i="21"/>
  <c r="G65" i="21"/>
  <c r="H66" i="21"/>
  <c r="H67" i="21"/>
  <c r="G66" i="21"/>
  <c r="I67" i="21"/>
  <c r="J67" i="21"/>
  <c r="G67" i="21"/>
  <c r="I68" i="21"/>
  <c r="J68" i="21"/>
  <c r="H68" i="21"/>
  <c r="H69" i="21"/>
  <c r="I69" i="21"/>
  <c r="G68" i="21"/>
  <c r="J69" i="21"/>
  <c r="G69" i="21"/>
  <c r="H70" i="21"/>
  <c r="I70" i="21"/>
  <c r="J70" i="21"/>
  <c r="G70" i="21"/>
  <c r="I71" i="21"/>
  <c r="H71" i="21"/>
  <c r="J71" i="21"/>
  <c r="I72" i="21"/>
  <c r="G71" i="21"/>
  <c r="J72" i="21"/>
  <c r="H72" i="21"/>
  <c r="H73" i="21"/>
  <c r="J73" i="21"/>
  <c r="I73" i="21"/>
  <c r="G72" i="21"/>
  <c r="J74" i="21"/>
  <c r="H74" i="21"/>
  <c r="G73" i="21"/>
  <c r="I74" i="21"/>
  <c r="H75" i="21"/>
  <c r="J75" i="21"/>
  <c r="G74" i="21"/>
  <c r="I75" i="21"/>
  <c r="I76" i="21"/>
  <c r="G75" i="21"/>
  <c r="J76" i="21"/>
  <c r="H76" i="21"/>
  <c r="I77" i="21"/>
  <c r="G76" i="21"/>
  <c r="H77" i="21"/>
  <c r="J77" i="21"/>
  <c r="I78" i="21"/>
  <c r="J78" i="21"/>
  <c r="H78" i="21"/>
  <c r="G77" i="21"/>
  <c r="J79" i="21"/>
  <c r="I79" i="21"/>
  <c r="G78" i="21"/>
  <c r="H79" i="21"/>
  <c r="I80" i="21"/>
  <c r="H80" i="21"/>
  <c r="J80" i="21"/>
  <c r="G79" i="21"/>
  <c r="H81" i="21"/>
  <c r="G80" i="21"/>
  <c r="J81" i="21"/>
  <c r="I81" i="21"/>
  <c r="I82" i="21"/>
  <c r="G81" i="21"/>
  <c r="J82" i="21"/>
  <c r="H82" i="21"/>
  <c r="H83" i="21"/>
  <c r="G82" i="21"/>
  <c r="I83" i="21"/>
  <c r="J83" i="21"/>
  <c r="I84" i="21"/>
  <c r="H84" i="21"/>
  <c r="J84" i="21"/>
  <c r="G83" i="21"/>
  <c r="H86" i="21"/>
  <c r="J86" i="21"/>
  <c r="G84" i="21"/>
  <c r="I86" i="21"/>
  <c r="H85" i="21"/>
  <c r="J85" i="21"/>
  <c r="I85" i="21"/>
  <c r="G85" i="21"/>
  <c r="G86" i="21"/>
  <c r="O50" i="19"/>
  <c r="J46" i="26"/>
  <c r="K46" i="26"/>
  <c r="H21" i="26"/>
  <c r="H46" i="26"/>
  <c r="H42" i="26"/>
  <c r="H34" i="26"/>
  <c r="H33" i="26"/>
  <c r="H24" i="26"/>
  <c r="H23" i="26"/>
  <c r="H45" i="26"/>
  <c r="H37" i="26"/>
  <c r="H36" i="26"/>
  <c r="H31" i="26"/>
  <c r="H43" i="26"/>
  <c r="H35" i="26"/>
  <c r="H32" i="26"/>
  <c r="H29" i="26"/>
  <c r="H27" i="26"/>
  <c r="H25" i="26"/>
  <c r="H41" i="26"/>
  <c r="H30" i="26"/>
  <c r="H28" i="26"/>
  <c r="H26" i="26"/>
  <c r="H39" i="26"/>
  <c r="H38" i="26"/>
  <c r="H44" i="26"/>
  <c r="H20" i="26"/>
  <c r="H22" i="26"/>
  <c r="H19" i="26"/>
  <c r="H40" i="26"/>
  <c r="I46" i="26"/>
  <c r="I38" i="26"/>
  <c r="I31" i="26"/>
  <c r="I23" i="26"/>
  <c r="I22" i="26"/>
  <c r="I21" i="26"/>
  <c r="I34" i="26"/>
  <c r="I41" i="26"/>
  <c r="I36" i="26"/>
  <c r="I35" i="26"/>
  <c r="I26" i="26"/>
  <c r="I44" i="26"/>
  <c r="I37" i="26"/>
  <c r="I27" i="26"/>
  <c r="I32" i="26"/>
  <c r="I28" i="26"/>
  <c r="I45" i="26"/>
  <c r="I33" i="26"/>
  <c r="I29" i="26"/>
  <c r="I20" i="26"/>
  <c r="I43" i="26"/>
  <c r="I40" i="26"/>
  <c r="I39" i="26"/>
  <c r="I30" i="26"/>
  <c r="I25" i="26"/>
  <c r="I24" i="26"/>
  <c r="I42" i="26"/>
  <c r="AB7" i="26"/>
  <c r="AB35" i="26" l="1"/>
  <c r="AB25" i="26"/>
  <c r="AB29" i="26"/>
  <c r="AB39" i="26"/>
  <c r="AB43" i="26"/>
  <c r="AB31" i="26"/>
  <c r="AB27" i="26"/>
  <c r="AB24" i="26"/>
  <c r="AB30" i="26"/>
  <c r="AB36" i="26"/>
  <c r="AB40" i="26"/>
  <c r="AB28" i="26"/>
  <c r="AB37" i="26"/>
  <c r="AB42" i="26"/>
  <c r="AB26" i="26"/>
  <c r="AB44" i="26"/>
  <c r="AB46" i="26"/>
  <c r="AB38" i="26"/>
  <c r="AB32" i="26"/>
  <c r="AB33" i="26"/>
  <c r="AB45" i="26"/>
  <c r="AB34" i="26"/>
  <c r="AB41" i="26"/>
  <c r="M52" i="21"/>
  <c r="K52" i="21"/>
  <c r="K88" i="21"/>
  <c r="K84" i="21"/>
  <c r="K73" i="21"/>
  <c r="K82" i="21"/>
  <c r="K81" i="21"/>
  <c r="K80" i="21"/>
  <c r="K76" i="21"/>
  <c r="K75" i="21"/>
  <c r="K71" i="21"/>
  <c r="K66" i="21"/>
  <c r="K87" i="21"/>
  <c r="K78" i="21"/>
  <c r="K65" i="21"/>
  <c r="K86" i="21"/>
  <c r="K70" i="21"/>
  <c r="K69" i="21"/>
  <c r="K67" i="21"/>
  <c r="K60" i="21"/>
  <c r="K74" i="21"/>
  <c r="K68" i="21"/>
  <c r="K64" i="21"/>
  <c r="K63" i="21"/>
  <c r="K59" i="21"/>
  <c r="K85" i="21"/>
  <c r="K83" i="21"/>
  <c r="K79" i="21"/>
  <c r="K77" i="21"/>
  <c r="K72" i="21"/>
  <c r="K62" i="21"/>
  <c r="K61" i="21"/>
  <c r="L46" i="26"/>
  <c r="AC7" i="26"/>
  <c r="E9" i="9"/>
  <c r="D9" i="9"/>
  <c r="C9" i="9"/>
  <c r="B9" i="9"/>
  <c r="E9" i="8"/>
  <c r="D9" i="8"/>
  <c r="C9" i="8"/>
  <c r="B9" i="8"/>
  <c r="AC31" i="26" l="1"/>
  <c r="AC34" i="26"/>
  <c r="AC38" i="26"/>
  <c r="AC41" i="26"/>
  <c r="AC44" i="26"/>
  <c r="AC42" i="26"/>
  <c r="AC30" i="26"/>
  <c r="AC36" i="26"/>
  <c r="AC35" i="26"/>
  <c r="AC28" i="26"/>
  <c r="AC46" i="26"/>
  <c r="AC29" i="26"/>
  <c r="AC26" i="26"/>
  <c r="AC39" i="26"/>
  <c r="AC27" i="26"/>
  <c r="AC43" i="26"/>
  <c r="AC37" i="26"/>
  <c r="AC32" i="26"/>
  <c r="AC40" i="26"/>
  <c r="AC33" i="26"/>
  <c r="AC25" i="26"/>
  <c r="AC45" i="26"/>
  <c r="AD7" i="26"/>
  <c r="AD32" i="26" l="1"/>
  <c r="AD33" i="26"/>
  <c r="AD37" i="26"/>
  <c r="AD29" i="26"/>
  <c r="AD41" i="26"/>
  <c r="AD42" i="26"/>
  <c r="AD31" i="26"/>
  <c r="AD34" i="26"/>
  <c r="AD38" i="26"/>
  <c r="AD26" i="26"/>
  <c r="AD28" i="26"/>
  <c r="AD27" i="26"/>
  <c r="AD35" i="26"/>
  <c r="AD46" i="26"/>
  <c r="AD36" i="26"/>
  <c r="AD45" i="26"/>
  <c r="AD44" i="26"/>
  <c r="AD39" i="26"/>
  <c r="AD30" i="26"/>
  <c r="AD43" i="26"/>
  <c r="AD40" i="26"/>
  <c r="AE7" i="26"/>
  <c r="AE5" i="26" l="1"/>
  <c r="AE30" i="26"/>
  <c r="AE36" i="26"/>
  <c r="AE27" i="26"/>
  <c r="AE28" i="26"/>
  <c r="AE40" i="26"/>
  <c r="AE34" i="26"/>
  <c r="AE32" i="26"/>
  <c r="AE33" i="26"/>
  <c r="AE39" i="26"/>
  <c r="AE37" i="26"/>
  <c r="AE41" i="26"/>
  <c r="AE31" i="26"/>
  <c r="AE43" i="26"/>
  <c r="AE29" i="26"/>
  <c r="AE44" i="26"/>
  <c r="AE42" i="26"/>
  <c r="AE45" i="26"/>
  <c r="AE38" i="26"/>
  <c r="AE46" i="26"/>
  <c r="AE35" i="26"/>
  <c r="AF7" i="26"/>
  <c r="Y8" i="2"/>
  <c r="Y9" i="2" s="1"/>
  <c r="Y10" i="2" s="1"/>
  <c r="Y11" i="2" s="1"/>
  <c r="Y12" i="2" s="1"/>
  <c r="Y13" i="2" s="1"/>
  <c r="Y14" i="2" s="1"/>
  <c r="Y15" i="2" s="1"/>
  <c r="Y16" i="2" s="1"/>
  <c r="Y17" i="2" s="1"/>
  <c r="Y18" i="2" s="1"/>
  <c r="Y19" i="2" s="1"/>
  <c r="Y20" i="2" s="1"/>
  <c r="Y21" i="2" s="1"/>
  <c r="Y22" i="2" s="1"/>
  <c r="Y23" i="2" s="1"/>
  <c r="Y24" i="2" s="1"/>
  <c r="Y25" i="2" s="1"/>
  <c r="Y26" i="2" s="1"/>
  <c r="Y27" i="2" s="1"/>
  <c r="Y28" i="2" s="1"/>
  <c r="Y29" i="2" s="1"/>
  <c r="Y30" i="2" s="1"/>
  <c r="Y31" i="2" s="1"/>
  <c r="Y32" i="2" s="1"/>
  <c r="Y33" i="2" s="1"/>
  <c r="Y34" i="2" s="1"/>
  <c r="Y35" i="2" s="1"/>
  <c r="Y36" i="2" s="1"/>
  <c r="Y37" i="2" s="1"/>
  <c r="Y38" i="2" s="1"/>
  <c r="Y39" i="2" s="1"/>
  <c r="Y40" i="2" s="1"/>
  <c r="Y41" i="2" s="1"/>
  <c r="C6" i="2"/>
  <c r="C11" i="6" s="1"/>
  <c r="AF35" i="26" l="1"/>
  <c r="AF37" i="26"/>
  <c r="AF29" i="26"/>
  <c r="AF39" i="26"/>
  <c r="AF32" i="26"/>
  <c r="AF41" i="26"/>
  <c r="AF28" i="26"/>
  <c r="AF43" i="26"/>
  <c r="AF30" i="26"/>
  <c r="AF36" i="26"/>
  <c r="AF33" i="26"/>
  <c r="AF40" i="26"/>
  <c r="AF38" i="26"/>
  <c r="AF46" i="26"/>
  <c r="AF34" i="26"/>
  <c r="AF44" i="26"/>
  <c r="AF31" i="26"/>
  <c r="AF42" i="26"/>
  <c r="AF45" i="26"/>
  <c r="AG7" i="26"/>
  <c r="C7" i="2"/>
  <c r="C12" i="6" s="1"/>
  <c r="AG31" i="26" l="1"/>
  <c r="AG34" i="26"/>
  <c r="AG38" i="26"/>
  <c r="AG42" i="26"/>
  <c r="AG44" i="26"/>
  <c r="AG35" i="26"/>
  <c r="AG29" i="26"/>
  <c r="AG32" i="26"/>
  <c r="AG36" i="26"/>
  <c r="AG33" i="26"/>
  <c r="AG39" i="26"/>
  <c r="AG40" i="26"/>
  <c r="AG41" i="26"/>
  <c r="AG43" i="26"/>
  <c r="AG46" i="26"/>
  <c r="AG30" i="26"/>
  <c r="AG37" i="26"/>
  <c r="AG45" i="26"/>
  <c r="AH7" i="26"/>
  <c r="C8" i="2"/>
  <c r="C13" i="6" s="1"/>
  <c r="M46" i="21"/>
  <c r="M9" i="21"/>
  <c r="M9" i="6"/>
  <c r="AH32" i="26" l="1"/>
  <c r="AH33" i="26"/>
  <c r="AH43" i="26"/>
  <c r="AH46" i="26"/>
  <c r="AH40" i="26"/>
  <c r="AH37" i="26"/>
  <c r="AH41" i="26"/>
  <c r="AH31" i="26"/>
  <c r="AH34" i="26"/>
  <c r="AH38" i="26"/>
  <c r="AH30" i="26"/>
  <c r="AH42" i="26"/>
  <c r="AH44" i="26"/>
  <c r="AH36" i="26"/>
  <c r="AH35" i="26"/>
  <c r="AH39" i="26"/>
  <c r="AH45" i="26"/>
  <c r="AV28" i="26"/>
  <c r="AI7" i="26"/>
  <c r="C9" i="2"/>
  <c r="C14" i="6" s="1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AI35" i="26" l="1"/>
  <c r="AI36" i="26"/>
  <c r="AI40" i="26"/>
  <c r="AI38" i="26"/>
  <c r="AI42" i="26"/>
  <c r="AI32" i="26"/>
  <c r="AI33" i="26"/>
  <c r="AI37" i="26"/>
  <c r="AI31" i="26"/>
  <c r="AI41" i="26"/>
  <c r="AI44" i="26"/>
  <c r="AI34" i="26"/>
  <c r="AI45" i="26"/>
  <c r="AI43" i="26"/>
  <c r="AI46" i="26"/>
  <c r="AI39" i="26"/>
  <c r="C7" i="3"/>
  <c r="B7" i="3"/>
  <c r="AV29" i="26"/>
  <c r="AJ7" i="26"/>
  <c r="C10" i="2"/>
  <c r="C15" i="6" s="1"/>
  <c r="D6" i="2"/>
  <c r="D11" i="6" s="1"/>
  <c r="C8" i="3" l="1"/>
  <c r="L7" i="3"/>
  <c r="B54" i="21" s="1"/>
  <c r="G54" i="21" s="1"/>
  <c r="B8" i="3"/>
  <c r="AJ45" i="26"/>
  <c r="AJ38" i="26"/>
  <c r="AJ42" i="26"/>
  <c r="AJ33" i="26"/>
  <c r="AJ35" i="26"/>
  <c r="AJ39" i="26"/>
  <c r="AJ43" i="26"/>
  <c r="AJ36" i="26"/>
  <c r="AJ41" i="26"/>
  <c r="AJ34" i="26"/>
  <c r="AJ32" i="26"/>
  <c r="AJ44" i="26"/>
  <c r="AJ40" i="26"/>
  <c r="AJ46" i="26"/>
  <c r="AJ37" i="26"/>
  <c r="Z56" i="26"/>
  <c r="AK7" i="26"/>
  <c r="AV30" i="26"/>
  <c r="C11" i="2"/>
  <c r="C16" i="6" s="1"/>
  <c r="D7" i="2"/>
  <c r="D12" i="6" s="1"/>
  <c r="E7" i="2"/>
  <c r="E12" i="6" s="1"/>
  <c r="AK34" i="26" l="1"/>
  <c r="AK38" i="26"/>
  <c r="AK36" i="26"/>
  <c r="AK41" i="26"/>
  <c r="AK42" i="26"/>
  <c r="AK35" i="26"/>
  <c r="AK37" i="26"/>
  <c r="AK45" i="26"/>
  <c r="AK44" i="26"/>
  <c r="AK39" i="26"/>
  <c r="AK43" i="26"/>
  <c r="AK40" i="26"/>
  <c r="AK46" i="26"/>
  <c r="AK33" i="26"/>
  <c r="B9" i="3"/>
  <c r="AA56" i="26"/>
  <c r="AV31" i="26"/>
  <c r="AL7" i="26"/>
  <c r="C12" i="2"/>
  <c r="C17" i="6" s="1"/>
  <c r="D8" i="2"/>
  <c r="D13" i="6" s="1"/>
  <c r="E8" i="2"/>
  <c r="E13" i="6" s="1"/>
  <c r="AL39" i="26" l="1"/>
  <c r="AL44" i="26"/>
  <c r="AL36" i="26"/>
  <c r="AL45" i="26"/>
  <c r="AL46" i="26"/>
  <c r="AL37" i="26"/>
  <c r="AL41" i="26"/>
  <c r="AL34" i="26"/>
  <c r="AL40" i="26"/>
  <c r="AL38" i="26"/>
  <c r="AL42" i="26"/>
  <c r="AL35" i="26"/>
  <c r="AL43" i="26"/>
  <c r="AB56" i="26"/>
  <c r="AV32" i="26"/>
  <c r="AM7" i="26"/>
  <c r="E9" i="2"/>
  <c r="E14" i="6" s="1"/>
  <c r="D9" i="2"/>
  <c r="D14" i="6" s="1"/>
  <c r="AM43" i="26" l="1"/>
  <c r="AM36" i="26"/>
  <c r="AM40" i="26"/>
  <c r="AM35" i="26"/>
  <c r="AM37" i="26"/>
  <c r="AM39" i="26"/>
  <c r="AM42" i="26"/>
  <c r="AM44" i="26"/>
  <c r="AM45" i="26"/>
  <c r="AM41" i="26"/>
  <c r="AM38" i="26"/>
  <c r="AM46" i="26"/>
  <c r="AC56" i="26"/>
  <c r="AN7" i="26"/>
  <c r="AV33" i="26"/>
  <c r="D10" i="2"/>
  <c r="D15" i="6" s="1"/>
  <c r="E10" i="2"/>
  <c r="E15" i="6" s="1"/>
  <c r="AN38" i="26" l="1"/>
  <c r="AN37" i="26"/>
  <c r="AN45" i="26"/>
  <c r="AN41" i="26"/>
  <c r="AN39" i="26"/>
  <c r="AN42" i="26"/>
  <c r="AN43" i="26"/>
  <c r="AN36" i="26"/>
  <c r="AN40" i="26"/>
  <c r="AN46" i="26"/>
  <c r="AN44" i="26"/>
  <c r="G12" i="3"/>
  <c r="AD56" i="26"/>
  <c r="AO7" i="26"/>
  <c r="AV34" i="26"/>
  <c r="E11" i="2"/>
  <c r="E16" i="6" s="1"/>
  <c r="D11" i="2"/>
  <c r="D16" i="6" s="1"/>
  <c r="B12" i="3" l="1"/>
  <c r="G13" i="3" s="1"/>
  <c r="B13" i="3" s="1"/>
  <c r="AO38" i="26"/>
  <c r="AO42" i="26"/>
  <c r="AO41" i="26"/>
  <c r="AO46" i="26"/>
  <c r="AO39" i="26"/>
  <c r="AO45" i="26"/>
  <c r="AO37" i="26"/>
  <c r="AO44" i="26"/>
  <c r="AO43" i="26"/>
  <c r="AO40" i="26"/>
  <c r="AE56" i="26"/>
  <c r="AE61" i="26" s="1"/>
  <c r="AV35" i="26"/>
  <c r="AP7" i="26"/>
  <c r="E12" i="2"/>
  <c r="E17" i="6" s="1"/>
  <c r="D12" i="2"/>
  <c r="D17" i="6" s="1"/>
  <c r="AP44" i="26" l="1"/>
  <c r="AP42" i="26"/>
  <c r="AP46" i="26"/>
  <c r="AP41" i="26"/>
  <c r="AP45" i="26"/>
  <c r="AP43" i="26"/>
  <c r="AP39" i="26"/>
  <c r="AP40" i="26"/>
  <c r="AP38" i="26"/>
  <c r="L13" i="3"/>
  <c r="B17" i="26" s="1"/>
  <c r="G15" i="3"/>
  <c r="G14" i="3"/>
  <c r="AF56" i="26"/>
  <c r="AF61" i="26" s="1"/>
  <c r="AQ7" i="26"/>
  <c r="AV36" i="26"/>
  <c r="AQ46" i="26" l="1"/>
  <c r="AQ39" i="26"/>
  <c r="AQ40" i="26"/>
  <c r="AQ44" i="26"/>
  <c r="AQ45" i="26"/>
  <c r="AQ42" i="26"/>
  <c r="AQ41" i="26"/>
  <c r="AQ43" i="26"/>
  <c r="AG56" i="26"/>
  <c r="AG61" i="26" s="1"/>
  <c r="AR7" i="26"/>
  <c r="AV37" i="26"/>
  <c r="AR46" i="26" l="1"/>
  <c r="AR45" i="26"/>
  <c r="AR43" i="26"/>
  <c r="AR40" i="26"/>
  <c r="AR42" i="26"/>
  <c r="AR41" i="26"/>
  <c r="AR44" i="26"/>
  <c r="AH56" i="26"/>
  <c r="AH61" i="26" s="1"/>
  <c r="AS7" i="26"/>
  <c r="AV38" i="26"/>
  <c r="C45" i="21"/>
  <c r="B45" i="21"/>
  <c r="C44" i="21"/>
  <c r="B44" i="21"/>
  <c r="C43" i="21"/>
  <c r="B43" i="21"/>
  <c r="C42" i="21"/>
  <c r="B42" i="21"/>
  <c r="C41" i="21"/>
  <c r="B41" i="21"/>
  <c r="C40" i="21"/>
  <c r="B40" i="21"/>
  <c r="C39" i="21"/>
  <c r="B39" i="21"/>
  <c r="C38" i="21"/>
  <c r="B38" i="21"/>
  <c r="C37" i="21"/>
  <c r="B37" i="21"/>
  <c r="C36" i="21"/>
  <c r="B36" i="21"/>
  <c r="C35" i="21"/>
  <c r="B35" i="21"/>
  <c r="C34" i="21"/>
  <c r="B34" i="21"/>
  <c r="C33" i="21"/>
  <c r="B33" i="21"/>
  <c r="C32" i="21"/>
  <c r="B32" i="21"/>
  <c r="C31" i="21"/>
  <c r="B31" i="21"/>
  <c r="C30" i="21"/>
  <c r="B30" i="21"/>
  <c r="C29" i="21"/>
  <c r="B29" i="21"/>
  <c r="C28" i="21"/>
  <c r="B28" i="21"/>
  <c r="C27" i="21"/>
  <c r="B27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20" i="21"/>
  <c r="B20" i="21"/>
  <c r="C19" i="21"/>
  <c r="B19" i="21"/>
  <c r="C18" i="21"/>
  <c r="B18" i="21"/>
  <c r="B17" i="21"/>
  <c r="A10" i="21"/>
  <c r="A53" i="21" s="1"/>
  <c r="K9" i="21"/>
  <c r="N8" i="21"/>
  <c r="N8" i="6"/>
  <c r="K9" i="6"/>
  <c r="E46" i="19"/>
  <c r="D46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B19" i="19"/>
  <c r="H19" i="19" s="1"/>
  <c r="B20" i="19"/>
  <c r="B21" i="19"/>
  <c r="B22" i="19"/>
  <c r="H22" i="19" s="1"/>
  <c r="B23" i="19"/>
  <c r="B24" i="19"/>
  <c r="H24" i="19" s="1"/>
  <c r="B25" i="19"/>
  <c r="B26" i="19"/>
  <c r="H26" i="19" s="1"/>
  <c r="B27" i="19"/>
  <c r="H27" i="19" s="1"/>
  <c r="B28" i="19"/>
  <c r="B29" i="19"/>
  <c r="B30" i="19"/>
  <c r="H30" i="19" s="1"/>
  <c r="B31" i="19"/>
  <c r="B32" i="19"/>
  <c r="H32" i="19" s="1"/>
  <c r="B33" i="19"/>
  <c r="H33" i="19" s="1"/>
  <c r="B34" i="19"/>
  <c r="H34" i="19" s="1"/>
  <c r="B35" i="19"/>
  <c r="H35" i="19" s="1"/>
  <c r="B36" i="19"/>
  <c r="B37" i="19"/>
  <c r="B38" i="19"/>
  <c r="B39" i="19"/>
  <c r="H39" i="19" s="1"/>
  <c r="B40" i="19"/>
  <c r="B41" i="19"/>
  <c r="B42" i="19"/>
  <c r="H42" i="19" s="1"/>
  <c r="B43" i="19"/>
  <c r="H43" i="19" s="1"/>
  <c r="B44" i="19"/>
  <c r="B45" i="19"/>
  <c r="B46" i="19"/>
  <c r="H46" i="19" s="1"/>
  <c r="F9" i="19"/>
  <c r="P7" i="4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Q53" i="21" l="1"/>
  <c r="Z53" i="21"/>
  <c r="AI53" i="21"/>
  <c r="AQ53" i="21"/>
  <c r="R53" i="21"/>
  <c r="AA53" i="21"/>
  <c r="AJ53" i="21"/>
  <c r="AS53" i="21"/>
  <c r="U53" i="21"/>
  <c r="AD53" i="21"/>
  <c r="AM53" i="21"/>
  <c r="N53" i="21"/>
  <c r="P53" i="21"/>
  <c r="AE53" i="21"/>
  <c r="AT53" i="21"/>
  <c r="S53" i="21"/>
  <c r="AF53" i="21"/>
  <c r="T53" i="21"/>
  <c r="AG53" i="21"/>
  <c r="V53" i="21"/>
  <c r="AK53" i="21"/>
  <c r="W53" i="21"/>
  <c r="AL53" i="21"/>
  <c r="Y53" i="21"/>
  <c r="AN53" i="21"/>
  <c r="AB53" i="21"/>
  <c r="AO53" i="21"/>
  <c r="O53" i="21"/>
  <c r="AC53" i="21"/>
  <c r="AP53" i="21"/>
  <c r="M53" i="21"/>
  <c r="AS45" i="26"/>
  <c r="AS41" i="26"/>
  <c r="AS43" i="26"/>
  <c r="AS42" i="26"/>
  <c r="AS44" i="26"/>
  <c r="AS46" i="26"/>
  <c r="N9" i="21"/>
  <c r="N46" i="21"/>
  <c r="N52" i="21"/>
  <c r="N46" i="6"/>
  <c r="N51" i="6"/>
  <c r="N52" i="6" s="1"/>
  <c r="N9" i="6"/>
  <c r="Q7" i="4"/>
  <c r="AI56" i="26"/>
  <c r="AI61" i="26" s="1"/>
  <c r="AT7" i="26"/>
  <c r="AV39" i="26"/>
  <c r="M10" i="21"/>
  <c r="A11" i="21"/>
  <c r="A54" i="21" s="1"/>
  <c r="H40" i="19"/>
  <c r="H28" i="19"/>
  <c r="H44" i="19"/>
  <c r="H36" i="19"/>
  <c r="H45" i="19"/>
  <c r="H41" i="19"/>
  <c r="H37" i="19"/>
  <c r="H29" i="19"/>
  <c r="H38" i="19"/>
  <c r="H31" i="19"/>
  <c r="H20" i="19"/>
  <c r="H25" i="19"/>
  <c r="H21" i="19"/>
  <c r="H23" i="19"/>
  <c r="AX9" i="4"/>
  <c r="N48" i="4"/>
  <c r="O8" i="21"/>
  <c r="O10" i="21" s="1"/>
  <c r="O8" i="6"/>
  <c r="F46" i="19"/>
  <c r="A12" i="21" l="1"/>
  <c r="A55" i="21" s="1"/>
  <c r="R54" i="21"/>
  <c r="AA54" i="21"/>
  <c r="AJ54" i="21"/>
  <c r="AR54" i="21"/>
  <c r="S54" i="21"/>
  <c r="AB54" i="21"/>
  <c r="AK54" i="21"/>
  <c r="AT54" i="21"/>
  <c r="T54" i="21"/>
  <c r="AC54" i="21"/>
  <c r="AL54" i="21"/>
  <c r="N54" i="21"/>
  <c r="V54" i="21"/>
  <c r="AE54" i="21"/>
  <c r="AN54" i="21"/>
  <c r="O54" i="21"/>
  <c r="W54" i="21"/>
  <c r="AF54" i="21"/>
  <c r="AO54" i="21"/>
  <c r="X54" i="21"/>
  <c r="AD54" i="21"/>
  <c r="AG54" i="21"/>
  <c r="AH54" i="21"/>
  <c r="Q54" i="21"/>
  <c r="AP54" i="21"/>
  <c r="U54" i="21"/>
  <c r="AQ54" i="21"/>
  <c r="P54" i="21"/>
  <c r="Z54" i="21"/>
  <c r="AM54" i="21"/>
  <c r="M54" i="21"/>
  <c r="AT43" i="26"/>
  <c r="AT44" i="26"/>
  <c r="AT46" i="26"/>
  <c r="AT42" i="26"/>
  <c r="AT45" i="26"/>
  <c r="O9" i="21"/>
  <c r="O46" i="21"/>
  <c r="O52" i="21"/>
  <c r="O46" i="6"/>
  <c r="O51" i="6"/>
  <c r="O52" i="6" s="1"/>
  <c r="O9" i="6"/>
  <c r="R7" i="4"/>
  <c r="AJ56" i="26"/>
  <c r="AJ61" i="26" s="1"/>
  <c r="AU7" i="26"/>
  <c r="AV40" i="26"/>
  <c r="M11" i="21"/>
  <c r="N11" i="21"/>
  <c r="P8" i="21"/>
  <c r="P8" i="6"/>
  <c r="M12" i="21" l="1"/>
  <c r="N12" i="21"/>
  <c r="O12" i="21"/>
  <c r="A13" i="21"/>
  <c r="A56" i="21" s="1"/>
  <c r="AM56" i="21" s="1"/>
  <c r="AU44" i="26"/>
  <c r="AU45" i="26"/>
  <c r="AU46" i="26"/>
  <c r="AU43" i="26"/>
  <c r="S55" i="21"/>
  <c r="AB55" i="21"/>
  <c r="AK55" i="21"/>
  <c r="AS55" i="21"/>
  <c r="T55" i="21"/>
  <c r="AC55" i="21"/>
  <c r="AL55" i="21"/>
  <c r="U55" i="21"/>
  <c r="AD55" i="21"/>
  <c r="AM55" i="21"/>
  <c r="O55" i="21"/>
  <c r="W55" i="21"/>
  <c r="AF55" i="21"/>
  <c r="AO55" i="21"/>
  <c r="P55" i="21"/>
  <c r="X55" i="21"/>
  <c r="AG55" i="21"/>
  <c r="AP55" i="21"/>
  <c r="N55" i="21"/>
  <c r="AI55" i="21"/>
  <c r="R55" i="21"/>
  <c r="AQ55" i="21"/>
  <c r="V55" i="21"/>
  <c r="AR55" i="21"/>
  <c r="Y55" i="21"/>
  <c r="AE55" i="21"/>
  <c r="Q55" i="21"/>
  <c r="AA55" i="21"/>
  <c r="AH55" i="21"/>
  <c r="AN55" i="21"/>
  <c r="M55" i="21"/>
  <c r="P46" i="21"/>
  <c r="P9" i="21"/>
  <c r="P10" i="21"/>
  <c r="P11" i="21"/>
  <c r="P52" i="21"/>
  <c r="P46" i="6"/>
  <c r="P51" i="6"/>
  <c r="P52" i="6" s="1"/>
  <c r="P9" i="6"/>
  <c r="S7" i="4"/>
  <c r="AK56" i="26"/>
  <c r="AK61" i="26" s="1"/>
  <c r="AV41" i="26"/>
  <c r="Q8" i="21"/>
  <c r="A14" i="21"/>
  <c r="A57" i="21" s="1"/>
  <c r="Q8" i="6"/>
  <c r="M13" i="21" l="1"/>
  <c r="P13" i="21"/>
  <c r="N13" i="21"/>
  <c r="O13" i="21"/>
  <c r="V56" i="21"/>
  <c r="U56" i="21"/>
  <c r="AT56" i="21"/>
  <c r="AL56" i="21"/>
  <c r="AI56" i="21"/>
  <c r="M56" i="21"/>
  <c r="AB56" i="21"/>
  <c r="W56" i="21"/>
  <c r="AJ56" i="21"/>
  <c r="R56" i="21"/>
  <c r="AC56" i="21"/>
  <c r="Z56" i="21"/>
  <c r="AQ56" i="21"/>
  <c r="AH56" i="21"/>
  <c r="AG56" i="21"/>
  <c r="X56" i="21"/>
  <c r="AS56" i="21"/>
  <c r="P56" i="21"/>
  <c r="AN56" i="21"/>
  <c r="AF56" i="21"/>
  <c r="AE56" i="21"/>
  <c r="T56" i="21"/>
  <c r="AR56" i="21"/>
  <c r="Y56" i="21"/>
  <c r="N56" i="21"/>
  <c r="S56" i="21"/>
  <c r="Q56" i="21"/>
  <c r="AD56" i="21"/>
  <c r="AO56" i="21"/>
  <c r="O56" i="21"/>
  <c r="AP56" i="21"/>
  <c r="U57" i="21"/>
  <c r="AD57" i="21"/>
  <c r="AM57" i="21"/>
  <c r="N57" i="21"/>
  <c r="V57" i="21"/>
  <c r="AE57" i="21"/>
  <c r="AN57" i="21"/>
  <c r="O57" i="21"/>
  <c r="W57" i="21"/>
  <c r="AF57" i="21"/>
  <c r="AO57" i="21"/>
  <c r="Q57" i="21"/>
  <c r="Y57" i="21"/>
  <c r="AH57" i="21"/>
  <c r="AQ57" i="21"/>
  <c r="R57" i="21"/>
  <c r="Z57" i="21"/>
  <c r="AI57" i="21"/>
  <c r="AR57" i="21"/>
  <c r="P57" i="21"/>
  <c r="AK57" i="21"/>
  <c r="T57" i="21"/>
  <c r="AS57" i="21"/>
  <c r="X57" i="21"/>
  <c r="AT57" i="21"/>
  <c r="AA57" i="21"/>
  <c r="AG57" i="21"/>
  <c r="S57" i="21"/>
  <c r="AP57" i="21"/>
  <c r="AC57" i="21"/>
  <c r="AJ57" i="21"/>
  <c r="M57" i="21"/>
  <c r="Q9" i="21"/>
  <c r="Q46" i="21"/>
  <c r="Q10" i="21"/>
  <c r="Q12" i="21"/>
  <c r="Q52" i="21"/>
  <c r="Q46" i="6"/>
  <c r="Q51" i="6"/>
  <c r="Q52" i="6" s="1"/>
  <c r="Q9" i="6"/>
  <c r="T7" i="4"/>
  <c r="AL56" i="26"/>
  <c r="AL61" i="26" s="1"/>
  <c r="AV42" i="26"/>
  <c r="O14" i="21"/>
  <c r="P14" i="21"/>
  <c r="N14" i="21"/>
  <c r="Q14" i="21"/>
  <c r="M14" i="21"/>
  <c r="A15" i="21"/>
  <c r="A58" i="21" s="1"/>
  <c r="R8" i="21"/>
  <c r="R8" i="6"/>
  <c r="U58" i="21" l="1"/>
  <c r="AD58" i="21"/>
  <c r="AL58" i="21"/>
  <c r="N58" i="21"/>
  <c r="V58" i="21"/>
  <c r="AE58" i="21"/>
  <c r="AN58" i="21"/>
  <c r="O58" i="21"/>
  <c r="W58" i="21"/>
  <c r="AF58" i="21"/>
  <c r="AO58" i="21"/>
  <c r="Q58" i="21"/>
  <c r="Y58" i="21"/>
  <c r="AH58" i="21"/>
  <c r="AQ58" i="21"/>
  <c r="R58" i="21"/>
  <c r="Z58" i="21"/>
  <c r="AI58" i="21"/>
  <c r="AR58" i="21"/>
  <c r="AA58" i="21"/>
  <c r="AG58" i="21"/>
  <c r="AJ58" i="21"/>
  <c r="P58" i="21"/>
  <c r="AK58" i="21"/>
  <c r="T58" i="21"/>
  <c r="AS58" i="21"/>
  <c r="AP58" i="21"/>
  <c r="AT58" i="21"/>
  <c r="S58" i="21"/>
  <c r="X58" i="21"/>
  <c r="AB58" i="21"/>
  <c r="M58" i="21"/>
  <c r="R46" i="21"/>
  <c r="R9" i="21"/>
  <c r="R10" i="21"/>
  <c r="R11" i="21"/>
  <c r="R13" i="21"/>
  <c r="R52" i="21"/>
  <c r="R46" i="6"/>
  <c r="R51" i="6"/>
  <c r="R52" i="6" s="1"/>
  <c r="R9" i="6"/>
  <c r="U7" i="4"/>
  <c r="AM56" i="26"/>
  <c r="AM61" i="26" s="1"/>
  <c r="AV43" i="26"/>
  <c r="O15" i="21"/>
  <c r="Q15" i="21"/>
  <c r="N15" i="21"/>
  <c r="P15" i="21"/>
  <c r="M15" i="21"/>
  <c r="R15" i="21"/>
  <c r="A16" i="21"/>
  <c r="A59" i="21" s="1"/>
  <c r="S8" i="21"/>
  <c r="S8" i="6"/>
  <c r="U59" i="21" l="1"/>
  <c r="AC59" i="21"/>
  <c r="AL59" i="21"/>
  <c r="N59" i="21"/>
  <c r="V59" i="21"/>
  <c r="AE59" i="21"/>
  <c r="AM59" i="21"/>
  <c r="O59" i="21"/>
  <c r="W59" i="21"/>
  <c r="AF59" i="21"/>
  <c r="AO59" i="21"/>
  <c r="Q59" i="21"/>
  <c r="Y59" i="21"/>
  <c r="AH59" i="21"/>
  <c r="AQ59" i="21"/>
  <c r="R59" i="21"/>
  <c r="Z59" i="21"/>
  <c r="AI59" i="21"/>
  <c r="AR59" i="21"/>
  <c r="P59" i="21"/>
  <c r="AK59" i="21"/>
  <c r="T59" i="21"/>
  <c r="AS59" i="21"/>
  <c r="X59" i="21"/>
  <c r="AT59" i="21"/>
  <c r="AA59" i="21"/>
  <c r="AG59" i="21"/>
  <c r="AJ59" i="21"/>
  <c r="S59" i="21"/>
  <c r="AB59" i="21"/>
  <c r="AP59" i="21"/>
  <c r="M59" i="21"/>
  <c r="AD59" i="21"/>
  <c r="AN59" i="21"/>
  <c r="S46" i="21"/>
  <c r="S9" i="21"/>
  <c r="S10" i="21"/>
  <c r="S12" i="21"/>
  <c r="S11" i="21"/>
  <c r="S14" i="21"/>
  <c r="S52" i="21"/>
  <c r="S46" i="6"/>
  <c r="S51" i="6"/>
  <c r="S52" i="6" s="1"/>
  <c r="S9" i="6"/>
  <c r="V7" i="4"/>
  <c r="AN56" i="26"/>
  <c r="AN61" i="26" s="1"/>
  <c r="AV44" i="26"/>
  <c r="O16" i="21"/>
  <c r="S16" i="21"/>
  <c r="M16" i="21"/>
  <c r="R16" i="21"/>
  <c r="N16" i="21"/>
  <c r="P16" i="21"/>
  <c r="Q16" i="21"/>
  <c r="T8" i="21"/>
  <c r="A17" i="21"/>
  <c r="A60" i="21" s="1"/>
  <c r="T8" i="6"/>
  <c r="U60" i="21" l="1"/>
  <c r="AC60" i="21"/>
  <c r="AL60" i="21"/>
  <c r="N60" i="21"/>
  <c r="V60" i="21"/>
  <c r="AD60" i="21"/>
  <c r="AM60" i="21"/>
  <c r="O60" i="21"/>
  <c r="W60" i="21"/>
  <c r="AF60" i="21"/>
  <c r="AN60" i="21"/>
  <c r="Q60" i="21"/>
  <c r="Y60" i="21"/>
  <c r="AH60" i="21"/>
  <c r="AQ60" i="21"/>
  <c r="R60" i="21"/>
  <c r="Z60" i="21"/>
  <c r="AI60" i="21"/>
  <c r="AR60" i="21"/>
  <c r="AA60" i="21"/>
  <c r="AG60" i="21"/>
  <c r="AJ60" i="21"/>
  <c r="P60" i="21"/>
  <c r="AK60" i="21"/>
  <c r="T60" i="21"/>
  <c r="AS60" i="21"/>
  <c r="AB60" i="21"/>
  <c r="AP60" i="21"/>
  <c r="AT60" i="21"/>
  <c r="S60" i="21"/>
  <c r="X60" i="21"/>
  <c r="M60" i="21"/>
  <c r="AO60" i="21"/>
  <c r="AE60" i="21"/>
  <c r="T46" i="21"/>
  <c r="T9" i="21"/>
  <c r="T10" i="21"/>
  <c r="T12" i="21"/>
  <c r="T11" i="21"/>
  <c r="T13" i="21"/>
  <c r="T15" i="21"/>
  <c r="T52" i="21"/>
  <c r="T46" i="6"/>
  <c r="T51" i="6"/>
  <c r="T52" i="6" s="1"/>
  <c r="T9" i="6"/>
  <c r="W7" i="4"/>
  <c r="AO56" i="26"/>
  <c r="AO61" i="26" s="1"/>
  <c r="AV45" i="26"/>
  <c r="AV9" i="26"/>
  <c r="O17" i="21"/>
  <c r="S17" i="21"/>
  <c r="N17" i="21"/>
  <c r="T17" i="21"/>
  <c r="M17" i="21"/>
  <c r="P17" i="21"/>
  <c r="Q17" i="21"/>
  <c r="R17" i="21"/>
  <c r="U8" i="21"/>
  <c r="A18" i="21"/>
  <c r="A61" i="21" s="1"/>
  <c r="U8" i="6"/>
  <c r="U61" i="21" l="1"/>
  <c r="AC61" i="21"/>
  <c r="AL61" i="21"/>
  <c r="N61" i="21"/>
  <c r="V61" i="21"/>
  <c r="AD61" i="21"/>
  <c r="AM61" i="21"/>
  <c r="O61" i="21"/>
  <c r="W61" i="21"/>
  <c r="AE61" i="21"/>
  <c r="AN61" i="21"/>
  <c r="Q61" i="21"/>
  <c r="Y61" i="21"/>
  <c r="AH61" i="21"/>
  <c r="AQ61" i="21"/>
  <c r="R61" i="21"/>
  <c r="Z61" i="21"/>
  <c r="AI61" i="21"/>
  <c r="AR61" i="21"/>
  <c r="P61" i="21"/>
  <c r="AK61" i="21"/>
  <c r="T61" i="21"/>
  <c r="AS61" i="21"/>
  <c r="X61" i="21"/>
  <c r="AT61" i="21"/>
  <c r="AA61" i="21"/>
  <c r="AG61" i="21"/>
  <c r="AB61" i="21"/>
  <c r="S61" i="21"/>
  <c r="AJ61" i="21"/>
  <c r="AO61" i="21"/>
  <c r="M61" i="21"/>
  <c r="AP61" i="21"/>
  <c r="AF61" i="21"/>
  <c r="U46" i="21"/>
  <c r="U9" i="21"/>
  <c r="U10" i="21"/>
  <c r="U11" i="21"/>
  <c r="U12" i="21"/>
  <c r="U13" i="21"/>
  <c r="U14" i="21"/>
  <c r="U15" i="21"/>
  <c r="U16" i="21"/>
  <c r="U52" i="21"/>
  <c r="U46" i="6"/>
  <c r="U51" i="6"/>
  <c r="U52" i="6" s="1"/>
  <c r="U9" i="6"/>
  <c r="X7" i="4"/>
  <c r="AP56" i="26"/>
  <c r="AP61" i="26" s="1"/>
  <c r="AV46" i="26"/>
  <c r="N48" i="26"/>
  <c r="O18" i="21"/>
  <c r="S18" i="21"/>
  <c r="P18" i="21"/>
  <c r="U18" i="21"/>
  <c r="M18" i="21"/>
  <c r="T18" i="21"/>
  <c r="N18" i="21"/>
  <c r="Q18" i="21"/>
  <c r="R18" i="21"/>
  <c r="V8" i="21"/>
  <c r="A19" i="21"/>
  <c r="A62" i="21" s="1"/>
  <c r="V8" i="6"/>
  <c r="U62" i="21" l="1"/>
  <c r="AC62" i="21"/>
  <c r="AL62" i="21"/>
  <c r="N62" i="21"/>
  <c r="V62" i="21"/>
  <c r="AD62" i="21"/>
  <c r="AM62" i="21"/>
  <c r="O62" i="21"/>
  <c r="W62" i="21"/>
  <c r="AE62" i="21"/>
  <c r="AN62" i="21"/>
  <c r="Q62" i="21"/>
  <c r="Y62" i="21"/>
  <c r="AH62" i="21"/>
  <c r="AP62" i="21"/>
  <c r="R62" i="21"/>
  <c r="Z62" i="21"/>
  <c r="AI62" i="21"/>
  <c r="AR62" i="21"/>
  <c r="AA62" i="21"/>
  <c r="AF62" i="21"/>
  <c r="AJ62" i="21"/>
  <c r="P62" i="21"/>
  <c r="AK62" i="21"/>
  <c r="T62" i="21"/>
  <c r="AS62" i="21"/>
  <c r="X62" i="21"/>
  <c r="AB62" i="21"/>
  <c r="S62" i="21"/>
  <c r="AO62" i="21"/>
  <c r="AT62" i="21"/>
  <c r="M62" i="21"/>
  <c r="AG62" i="21"/>
  <c r="AQ62" i="21"/>
  <c r="V46" i="21"/>
  <c r="V9" i="21"/>
  <c r="V10" i="21"/>
  <c r="V12" i="21"/>
  <c r="V11" i="21"/>
  <c r="V13" i="21"/>
  <c r="V14" i="21"/>
  <c r="V15" i="21"/>
  <c r="V16" i="21"/>
  <c r="V17" i="21"/>
  <c r="V52" i="21"/>
  <c r="V46" i="6"/>
  <c r="V51" i="6"/>
  <c r="V52" i="6" s="1"/>
  <c r="V9" i="6"/>
  <c r="Y7" i="4"/>
  <c r="AQ56" i="26"/>
  <c r="AQ61" i="26" s="1"/>
  <c r="O19" i="21"/>
  <c r="S19" i="21"/>
  <c r="Q19" i="21"/>
  <c r="V19" i="21"/>
  <c r="M19" i="21"/>
  <c r="T19" i="21"/>
  <c r="N19" i="21"/>
  <c r="U19" i="21"/>
  <c r="P19" i="21"/>
  <c r="R19" i="21"/>
  <c r="A20" i="21"/>
  <c r="A63" i="21" s="1"/>
  <c r="W8" i="21"/>
  <c r="W8" i="6"/>
  <c r="U63" i="21" l="1"/>
  <c r="AC63" i="21"/>
  <c r="AL63" i="21"/>
  <c r="N63" i="21"/>
  <c r="V63" i="21"/>
  <c r="AD63" i="21"/>
  <c r="AM63" i="21"/>
  <c r="O63" i="21"/>
  <c r="W63" i="21"/>
  <c r="AE63" i="21"/>
  <c r="AN63" i="21"/>
  <c r="Q63" i="21"/>
  <c r="Y63" i="21"/>
  <c r="AG63" i="21"/>
  <c r="AP63" i="21"/>
  <c r="R63" i="21"/>
  <c r="Z63" i="21"/>
  <c r="AI63" i="21"/>
  <c r="AQ63" i="21"/>
  <c r="P63" i="21"/>
  <c r="AK63" i="21"/>
  <c r="T63" i="21"/>
  <c r="AS63" i="21"/>
  <c r="X63" i="21"/>
  <c r="AT63" i="21"/>
  <c r="AA63" i="21"/>
  <c r="AF63" i="21"/>
  <c r="S63" i="21"/>
  <c r="AJ63" i="21"/>
  <c r="AO63" i="21"/>
  <c r="AB63" i="21"/>
  <c r="M63" i="21"/>
  <c r="AH63" i="21"/>
  <c r="AR63" i="21"/>
  <c r="W46" i="21"/>
  <c r="W9" i="21"/>
  <c r="W10" i="21"/>
  <c r="W12" i="21"/>
  <c r="W11" i="21"/>
  <c r="W13" i="21"/>
  <c r="W14" i="21"/>
  <c r="W15" i="21"/>
  <c r="W16" i="21"/>
  <c r="W17" i="21"/>
  <c r="W18" i="21"/>
  <c r="W52" i="21"/>
  <c r="W46" i="6"/>
  <c r="W51" i="6"/>
  <c r="W52" i="6" s="1"/>
  <c r="W9" i="6"/>
  <c r="Z7" i="4"/>
  <c r="AR56" i="26"/>
  <c r="AR61" i="26" s="1"/>
  <c r="P20" i="21"/>
  <c r="T20" i="21"/>
  <c r="M20" i="21"/>
  <c r="R20" i="21"/>
  <c r="W20" i="21"/>
  <c r="N20" i="21"/>
  <c r="S20" i="21"/>
  <c r="U20" i="21"/>
  <c r="V20" i="21"/>
  <c r="O20" i="21"/>
  <c r="Q20" i="21"/>
  <c r="A21" i="21"/>
  <c r="A64" i="21" s="1"/>
  <c r="X8" i="21"/>
  <c r="X8" i="6"/>
  <c r="U64" i="21" l="1"/>
  <c r="AC64" i="21"/>
  <c r="AL64" i="21"/>
  <c r="N64" i="21"/>
  <c r="V64" i="21"/>
  <c r="AD64" i="21"/>
  <c r="AM64" i="21"/>
  <c r="O64" i="21"/>
  <c r="W64" i="21"/>
  <c r="AE64" i="21"/>
  <c r="AN64" i="21"/>
  <c r="Q64" i="21"/>
  <c r="Y64" i="21"/>
  <c r="AG64" i="21"/>
  <c r="AP64" i="21"/>
  <c r="R64" i="21"/>
  <c r="Z64" i="21"/>
  <c r="AH64" i="21"/>
  <c r="AQ64" i="21"/>
  <c r="AA64" i="21"/>
  <c r="AF64" i="21"/>
  <c r="AJ64" i="21"/>
  <c r="P64" i="21"/>
  <c r="AK64" i="21"/>
  <c r="T64" i="21"/>
  <c r="AR64" i="21"/>
  <c r="S64" i="21"/>
  <c r="X64" i="21"/>
  <c r="AT64" i="21"/>
  <c r="AB64" i="21"/>
  <c r="AO64" i="21"/>
  <c r="M64" i="21"/>
  <c r="AS64" i="21"/>
  <c r="AI64" i="21"/>
  <c r="X46" i="21"/>
  <c r="X9" i="21"/>
  <c r="X10" i="21"/>
  <c r="X11" i="21"/>
  <c r="X12" i="21"/>
  <c r="X13" i="21"/>
  <c r="X14" i="21"/>
  <c r="X15" i="21"/>
  <c r="X16" i="21"/>
  <c r="X17" i="21"/>
  <c r="X18" i="21"/>
  <c r="X19" i="21"/>
  <c r="X52" i="21"/>
  <c r="X46" i="6"/>
  <c r="X51" i="6"/>
  <c r="X52" i="6" s="1"/>
  <c r="X9" i="6"/>
  <c r="AA7" i="4"/>
  <c r="AS56" i="26"/>
  <c r="AS61" i="26" s="1"/>
  <c r="P21" i="21"/>
  <c r="T21" i="21"/>
  <c r="X21" i="21"/>
  <c r="N21" i="21"/>
  <c r="S21" i="21"/>
  <c r="O21" i="21"/>
  <c r="U21" i="21"/>
  <c r="Q21" i="21"/>
  <c r="R21" i="21"/>
  <c r="V21" i="21"/>
  <c r="M21" i="21"/>
  <c r="W21" i="21"/>
  <c r="Y8" i="21"/>
  <c r="A22" i="21"/>
  <c r="A65" i="21" s="1"/>
  <c r="Y8" i="6"/>
  <c r="U65" i="21" l="1"/>
  <c r="AC65" i="21"/>
  <c r="AL65" i="21"/>
  <c r="N65" i="21"/>
  <c r="V65" i="21"/>
  <c r="AD65" i="21"/>
  <c r="AM65" i="21"/>
  <c r="O65" i="21"/>
  <c r="W65" i="21"/>
  <c r="AE65" i="21"/>
  <c r="AN65" i="21"/>
  <c r="Q65" i="21"/>
  <c r="Y65" i="21"/>
  <c r="AG65" i="21"/>
  <c r="AP65" i="21"/>
  <c r="R65" i="21"/>
  <c r="Z65" i="21"/>
  <c r="AH65" i="21"/>
  <c r="AQ65" i="21"/>
  <c r="P65" i="21"/>
  <c r="AK65" i="21"/>
  <c r="T65" i="21"/>
  <c r="AR65" i="21"/>
  <c r="X65" i="21"/>
  <c r="AS65" i="21"/>
  <c r="AA65" i="21"/>
  <c r="AF65" i="21"/>
  <c r="AO65" i="21"/>
  <c r="S65" i="21"/>
  <c r="AB65" i="21"/>
  <c r="AI65" i="21"/>
  <c r="M65" i="21"/>
  <c r="AT65" i="21"/>
  <c r="AJ65" i="21"/>
  <c r="Y9" i="21"/>
  <c r="Y46" i="21"/>
  <c r="Y10" i="21"/>
  <c r="Y12" i="21"/>
  <c r="Y11" i="21"/>
  <c r="Y13" i="21"/>
  <c r="Y14" i="21"/>
  <c r="Y15" i="21"/>
  <c r="Y16" i="21"/>
  <c r="Y17" i="21"/>
  <c r="Y18" i="21"/>
  <c r="Y19" i="21"/>
  <c r="Y20" i="21"/>
  <c r="Y52" i="21"/>
  <c r="Y46" i="6"/>
  <c r="Y51" i="6"/>
  <c r="Y52" i="6" s="1"/>
  <c r="Y9" i="6"/>
  <c r="AB7" i="4"/>
  <c r="AT56" i="26"/>
  <c r="AT61" i="26" s="1"/>
  <c r="P22" i="21"/>
  <c r="T22" i="21"/>
  <c r="X22" i="21"/>
  <c r="O22" i="21"/>
  <c r="U22" i="21"/>
  <c r="Q22" i="21"/>
  <c r="V22" i="21"/>
  <c r="M22" i="21"/>
  <c r="W22" i="21"/>
  <c r="N22" i="21"/>
  <c r="Y22" i="21"/>
  <c r="R22" i="21"/>
  <c r="S22" i="21"/>
  <c r="A23" i="21"/>
  <c r="A66" i="21" s="1"/>
  <c r="Z8" i="21"/>
  <c r="Z8" i="6"/>
  <c r="U66" i="21" l="1"/>
  <c r="AC66" i="21"/>
  <c r="AL66" i="21"/>
  <c r="AT66" i="21"/>
  <c r="N66" i="21"/>
  <c r="V66" i="21"/>
  <c r="AD66" i="21"/>
  <c r="AM66" i="21"/>
  <c r="O66" i="21"/>
  <c r="W66" i="21"/>
  <c r="AE66" i="21"/>
  <c r="AN66" i="21"/>
  <c r="Q66" i="21"/>
  <c r="Y66" i="21"/>
  <c r="AG66" i="21"/>
  <c r="AP66" i="21"/>
  <c r="R66" i="21"/>
  <c r="Z66" i="21"/>
  <c r="AH66" i="21"/>
  <c r="AQ66" i="21"/>
  <c r="AA66" i="21"/>
  <c r="AF66" i="21"/>
  <c r="AI66" i="21"/>
  <c r="P66" i="21"/>
  <c r="AJ66" i="21"/>
  <c r="T66" i="21"/>
  <c r="AR66" i="21"/>
  <c r="S66" i="21"/>
  <c r="AO66" i="21"/>
  <c r="AB66" i="21"/>
  <c r="AS66" i="21"/>
  <c r="X66" i="21"/>
  <c r="M66" i="21"/>
  <c r="AK66" i="21"/>
  <c r="Z9" i="21"/>
  <c r="Z46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52" i="21"/>
  <c r="Z46" i="6"/>
  <c r="Z51" i="6"/>
  <c r="Z52" i="6" s="1"/>
  <c r="Z9" i="6"/>
  <c r="AC7" i="4"/>
  <c r="AU56" i="26"/>
  <c r="AU61" i="26" s="1"/>
  <c r="P23" i="21"/>
  <c r="T23" i="21"/>
  <c r="X23" i="21"/>
  <c r="Q23" i="21"/>
  <c r="V23" i="21"/>
  <c r="M23" i="21"/>
  <c r="R23" i="21"/>
  <c r="W23" i="21"/>
  <c r="S23" i="21"/>
  <c r="U23" i="21"/>
  <c r="N23" i="21"/>
  <c r="Y23" i="21"/>
  <c r="O23" i="21"/>
  <c r="Z23" i="21"/>
  <c r="AA8" i="21"/>
  <c r="A24" i="21"/>
  <c r="A67" i="21" s="1"/>
  <c r="AA8" i="6"/>
  <c r="U67" i="21" l="1"/>
  <c r="AC67" i="21"/>
  <c r="AK67" i="21"/>
  <c r="AT67" i="21"/>
  <c r="N67" i="21"/>
  <c r="V67" i="21"/>
  <c r="AD67" i="21"/>
  <c r="AM67" i="21"/>
  <c r="O67" i="21"/>
  <c r="W67" i="21"/>
  <c r="AE67" i="21"/>
  <c r="AN67" i="21"/>
  <c r="Q67" i="21"/>
  <c r="Y67" i="21"/>
  <c r="AG67" i="21"/>
  <c r="AP67" i="21"/>
  <c r="R67" i="21"/>
  <c r="Z67" i="21"/>
  <c r="AH67" i="21"/>
  <c r="AQ67" i="21"/>
  <c r="P67" i="21"/>
  <c r="AJ67" i="21"/>
  <c r="T67" i="21"/>
  <c r="AR67" i="21"/>
  <c r="X67" i="21"/>
  <c r="AS67" i="21"/>
  <c r="AA67" i="21"/>
  <c r="AF67" i="21"/>
  <c r="AI67" i="21"/>
  <c r="AO67" i="21"/>
  <c r="S67" i="21"/>
  <c r="AB67" i="21"/>
  <c r="M67" i="21"/>
  <c r="AL67" i="21"/>
  <c r="AA9" i="21"/>
  <c r="AA46" i="21"/>
  <c r="AA10" i="21"/>
  <c r="AA12" i="21"/>
  <c r="AA11" i="21"/>
  <c r="AA13" i="21"/>
  <c r="AA14" i="21"/>
  <c r="AA15" i="21"/>
  <c r="AA16" i="21"/>
  <c r="AA17" i="21"/>
  <c r="AA18" i="21"/>
  <c r="AA19" i="21"/>
  <c r="AA20" i="21"/>
  <c r="AA21" i="21"/>
  <c r="AA22" i="21"/>
  <c r="AA52" i="21"/>
  <c r="AA46" i="6"/>
  <c r="AA51" i="6"/>
  <c r="AA52" i="6" s="1"/>
  <c r="AA9" i="6"/>
  <c r="AD7" i="4"/>
  <c r="P24" i="21"/>
  <c r="T24" i="21"/>
  <c r="X24" i="21"/>
  <c r="M24" i="21"/>
  <c r="R24" i="21"/>
  <c r="W24" i="21"/>
  <c r="N24" i="21"/>
  <c r="S24" i="21"/>
  <c r="Y24" i="21"/>
  <c r="O24" i="21"/>
  <c r="Z24" i="21"/>
  <c r="Q24" i="21"/>
  <c r="AA24" i="21"/>
  <c r="U24" i="21"/>
  <c r="V24" i="21"/>
  <c r="AB8" i="21"/>
  <c r="A25" i="21"/>
  <c r="A68" i="21" s="1"/>
  <c r="AB8" i="6"/>
  <c r="T68" i="21" l="1"/>
  <c r="AB68" i="21"/>
  <c r="AJ68" i="21"/>
  <c r="AS68" i="21"/>
  <c r="U68" i="21"/>
  <c r="AC68" i="21"/>
  <c r="AK68" i="21"/>
  <c r="AT68" i="21"/>
  <c r="N68" i="21"/>
  <c r="V68" i="21"/>
  <c r="AD68" i="21"/>
  <c r="AL68" i="21"/>
  <c r="P68" i="21"/>
  <c r="X68" i="21"/>
  <c r="AF68" i="21"/>
  <c r="AO68" i="21"/>
  <c r="Q68" i="21"/>
  <c r="Y68" i="21"/>
  <c r="AG68" i="21"/>
  <c r="AP68" i="21"/>
  <c r="Z68" i="21"/>
  <c r="AE68" i="21"/>
  <c r="AH68" i="21"/>
  <c r="O68" i="21"/>
  <c r="AI68" i="21"/>
  <c r="S68" i="21"/>
  <c r="AQ68" i="21"/>
  <c r="AA68" i="21"/>
  <c r="R68" i="21"/>
  <c r="W68" i="21"/>
  <c r="AN68" i="21"/>
  <c r="AR68" i="21"/>
  <c r="M68" i="21"/>
  <c r="AM68" i="21"/>
  <c r="AB46" i="21"/>
  <c r="AB9" i="21"/>
  <c r="AB10" i="21"/>
  <c r="AB12" i="21"/>
  <c r="AB11" i="21"/>
  <c r="AB13" i="21"/>
  <c r="AB14" i="21"/>
  <c r="AB15" i="21"/>
  <c r="AB16" i="21"/>
  <c r="AB17" i="21"/>
  <c r="AB18" i="21"/>
  <c r="AB19" i="21"/>
  <c r="AB20" i="21"/>
  <c r="AB21" i="21"/>
  <c r="AB22" i="21"/>
  <c r="AB23" i="21"/>
  <c r="AB52" i="21"/>
  <c r="AB46" i="6"/>
  <c r="AB51" i="6"/>
  <c r="AB52" i="6" s="1"/>
  <c r="AB9" i="6"/>
  <c r="AE7" i="4"/>
  <c r="P25" i="21"/>
  <c r="T25" i="21"/>
  <c r="X25" i="21"/>
  <c r="AB25" i="21"/>
  <c r="N25" i="21"/>
  <c r="S25" i="21"/>
  <c r="Y25" i="21"/>
  <c r="R25" i="21"/>
  <c r="Z25" i="21"/>
  <c r="M25" i="21"/>
  <c r="U25" i="21"/>
  <c r="AA25" i="21"/>
  <c r="O25" i="21"/>
  <c r="V25" i="21"/>
  <c r="Q25" i="21"/>
  <c r="W25" i="21"/>
  <c r="AC8" i="21"/>
  <c r="A26" i="21"/>
  <c r="A69" i="21" s="1"/>
  <c r="AC8" i="6"/>
  <c r="S69" i="21" l="1"/>
  <c r="AA69" i="21"/>
  <c r="AI69" i="21"/>
  <c r="AR69" i="21"/>
  <c r="T69" i="21"/>
  <c r="AB69" i="21"/>
  <c r="AJ69" i="21"/>
  <c r="AS69" i="21"/>
  <c r="U69" i="21"/>
  <c r="AC69" i="21"/>
  <c r="AK69" i="21"/>
  <c r="AT69" i="21"/>
  <c r="O69" i="21"/>
  <c r="W69" i="21"/>
  <c r="AE69" i="21"/>
  <c r="AM69" i="21"/>
  <c r="P69" i="21"/>
  <c r="X69" i="21"/>
  <c r="AF69" i="21"/>
  <c r="AO69" i="21"/>
  <c r="N69" i="21"/>
  <c r="AH69" i="21"/>
  <c r="R69" i="21"/>
  <c r="AP69" i="21"/>
  <c r="V69" i="21"/>
  <c r="AQ69" i="21"/>
  <c r="Y69" i="21"/>
  <c r="AD69" i="21"/>
  <c r="Z69" i="21"/>
  <c r="AG69" i="21"/>
  <c r="Q69" i="21"/>
  <c r="AL69" i="21"/>
  <c r="M69" i="21"/>
  <c r="AN69" i="21"/>
  <c r="AC46" i="21"/>
  <c r="AC9" i="21"/>
  <c r="AC10" i="21"/>
  <c r="AC12" i="21"/>
  <c r="AC11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52" i="21"/>
  <c r="AC46" i="6"/>
  <c r="AC51" i="6"/>
  <c r="AC52" i="6" s="1"/>
  <c r="AC9" i="6"/>
  <c r="AF7" i="4"/>
  <c r="P26" i="21"/>
  <c r="T26" i="21"/>
  <c r="X26" i="21"/>
  <c r="AB26" i="21"/>
  <c r="O26" i="21"/>
  <c r="U26" i="21"/>
  <c r="Z26" i="21"/>
  <c r="R26" i="21"/>
  <c r="Y26" i="21"/>
  <c r="M26" i="21"/>
  <c r="S26" i="21"/>
  <c r="AA26" i="21"/>
  <c r="N26" i="21"/>
  <c r="V26" i="21"/>
  <c r="AC26" i="21"/>
  <c r="Q26" i="21"/>
  <c r="W26" i="21"/>
  <c r="AD8" i="21"/>
  <c r="A27" i="21"/>
  <c r="A70" i="21" s="1"/>
  <c r="AD8" i="6"/>
  <c r="R70" i="21" l="1"/>
  <c r="Z70" i="21"/>
  <c r="AH70" i="21"/>
  <c r="AQ70" i="21"/>
  <c r="S70" i="21"/>
  <c r="AA70" i="21"/>
  <c r="AI70" i="21"/>
  <c r="AR70" i="21"/>
  <c r="T70" i="21"/>
  <c r="AB70" i="21"/>
  <c r="AJ70" i="21"/>
  <c r="AS70" i="21"/>
  <c r="N70" i="21"/>
  <c r="V70" i="21"/>
  <c r="AD70" i="21"/>
  <c r="AL70" i="21"/>
  <c r="O70" i="21"/>
  <c r="W70" i="21"/>
  <c r="AE70" i="21"/>
  <c r="AM70" i="21"/>
  <c r="X70" i="21"/>
  <c r="AT70" i="21"/>
  <c r="AC70" i="21"/>
  <c r="AF70" i="21"/>
  <c r="AG70" i="21"/>
  <c r="Q70" i="21"/>
  <c r="AN70" i="21"/>
  <c r="U70" i="21"/>
  <c r="P70" i="21"/>
  <c r="Y70" i="21"/>
  <c r="AK70" i="21"/>
  <c r="AP70" i="21"/>
  <c r="M70" i="21"/>
  <c r="AO70" i="21"/>
  <c r="AD46" i="21"/>
  <c r="AD9" i="21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52" i="21"/>
  <c r="AD46" i="6"/>
  <c r="AD51" i="6"/>
  <c r="AD52" i="6" s="1"/>
  <c r="AD9" i="6"/>
  <c r="AG7" i="4"/>
  <c r="P27" i="21"/>
  <c r="T27" i="21"/>
  <c r="X27" i="21"/>
  <c r="AB27" i="21"/>
  <c r="Q27" i="21"/>
  <c r="V27" i="21"/>
  <c r="AA27" i="21"/>
  <c r="R27" i="21"/>
  <c r="Y27" i="21"/>
  <c r="M27" i="21"/>
  <c r="S27" i="21"/>
  <c r="Z27" i="21"/>
  <c r="N27" i="21"/>
  <c r="U27" i="21"/>
  <c r="AC27" i="21"/>
  <c r="O27" i="21"/>
  <c r="W27" i="21"/>
  <c r="AD27" i="21"/>
  <c r="A28" i="21"/>
  <c r="A71" i="21" s="1"/>
  <c r="AE8" i="21"/>
  <c r="AE8" i="6"/>
  <c r="Q71" i="21" l="1"/>
  <c r="Y71" i="21"/>
  <c r="AG71" i="21"/>
  <c r="AO71" i="21"/>
  <c r="R71" i="21"/>
  <c r="Z71" i="21"/>
  <c r="AH71" i="21"/>
  <c r="AQ71" i="21"/>
  <c r="S71" i="21"/>
  <c r="AA71" i="21"/>
  <c r="AI71" i="21"/>
  <c r="AR71" i="21"/>
  <c r="U71" i="21"/>
  <c r="AC71" i="21"/>
  <c r="AK71" i="21"/>
  <c r="AT71" i="21"/>
  <c r="N71" i="21"/>
  <c r="V71" i="21"/>
  <c r="AD71" i="21"/>
  <c r="AL71" i="21"/>
  <c r="AF71" i="21"/>
  <c r="P71" i="21"/>
  <c r="AM71" i="21"/>
  <c r="T71" i="21"/>
  <c r="AN71" i="21"/>
  <c r="W71" i="21"/>
  <c r="AS71" i="21"/>
  <c r="AB71" i="21"/>
  <c r="O71" i="21"/>
  <c r="X71" i="21"/>
  <c r="AE71" i="21"/>
  <c r="AJ71" i="21"/>
  <c r="M71" i="21"/>
  <c r="AP71" i="21"/>
  <c r="AE46" i="21"/>
  <c r="AE9" i="21"/>
  <c r="AE10" i="21"/>
  <c r="AE11" i="21"/>
  <c r="AE12" i="21"/>
  <c r="AE13" i="21"/>
  <c r="AE14" i="21"/>
  <c r="AE15" i="21"/>
  <c r="AE16" i="21"/>
  <c r="AE17" i="21"/>
  <c r="AE18" i="21"/>
  <c r="AE19" i="21"/>
  <c r="AE20" i="21"/>
  <c r="AE21" i="21"/>
  <c r="AE22" i="21"/>
  <c r="AE23" i="21"/>
  <c r="AE24" i="21"/>
  <c r="AE25" i="21"/>
  <c r="AE26" i="21"/>
  <c r="AE52" i="21"/>
  <c r="AE46" i="6"/>
  <c r="AE51" i="6"/>
  <c r="AE52" i="6" s="1"/>
  <c r="AE9" i="6"/>
  <c r="AH7" i="4"/>
  <c r="P28" i="21"/>
  <c r="T28" i="21"/>
  <c r="X28" i="21"/>
  <c r="AB28" i="21"/>
  <c r="M28" i="21"/>
  <c r="R28" i="21"/>
  <c r="W28" i="21"/>
  <c r="AC28" i="21"/>
  <c r="Q28" i="21"/>
  <c r="Y28" i="21"/>
  <c r="AE28" i="21"/>
  <c r="S28" i="21"/>
  <c r="Z28" i="21"/>
  <c r="N28" i="21"/>
  <c r="U28" i="21"/>
  <c r="AA28" i="21"/>
  <c r="O28" i="21"/>
  <c r="V28" i="21"/>
  <c r="AD28" i="21"/>
  <c r="A29" i="21"/>
  <c r="A72" i="21" s="1"/>
  <c r="AF8" i="21"/>
  <c r="AF8" i="6"/>
  <c r="P72" i="21" l="1"/>
  <c r="X72" i="21"/>
  <c r="AF72" i="21"/>
  <c r="AN72" i="21"/>
  <c r="Q72" i="21"/>
  <c r="Y72" i="21"/>
  <c r="AG72" i="21"/>
  <c r="AO72" i="21"/>
  <c r="R72" i="21"/>
  <c r="Z72" i="21"/>
  <c r="AH72" i="21"/>
  <c r="AP72" i="21"/>
  <c r="T72" i="21"/>
  <c r="AB72" i="21"/>
  <c r="AJ72" i="21"/>
  <c r="AS72" i="21"/>
  <c r="U72" i="21"/>
  <c r="AC72" i="21"/>
  <c r="AK72" i="21"/>
  <c r="AT72" i="21"/>
  <c r="V72" i="21"/>
  <c r="AR72" i="21"/>
  <c r="AA72" i="21"/>
  <c r="AD72" i="21"/>
  <c r="AE72" i="21"/>
  <c r="O72" i="21"/>
  <c r="AL72" i="21"/>
  <c r="AM72" i="21"/>
  <c r="N72" i="21"/>
  <c r="S72" i="21"/>
  <c r="W72" i="21"/>
  <c r="AI72" i="21"/>
  <c r="M72" i="21"/>
  <c r="AQ72" i="21"/>
  <c r="AF46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52" i="21"/>
  <c r="AF46" i="6"/>
  <c r="AF51" i="6"/>
  <c r="AF52" i="6" s="1"/>
  <c r="AF9" i="6"/>
  <c r="AI7" i="4"/>
  <c r="P29" i="21"/>
  <c r="T29" i="21"/>
  <c r="X29" i="21"/>
  <c r="AB29" i="21"/>
  <c r="AF29" i="21"/>
  <c r="N29" i="21"/>
  <c r="S29" i="21"/>
  <c r="Y29" i="21"/>
  <c r="AD29" i="21"/>
  <c r="Q29" i="21"/>
  <c r="W29" i="21"/>
  <c r="AE29" i="21"/>
  <c r="R29" i="21"/>
  <c r="Z29" i="21"/>
  <c r="M29" i="21"/>
  <c r="U29" i="21"/>
  <c r="AA29" i="21"/>
  <c r="O29" i="21"/>
  <c r="V29" i="21"/>
  <c r="AC29" i="21"/>
  <c r="AG8" i="21"/>
  <c r="A30" i="21"/>
  <c r="A73" i="21" s="1"/>
  <c r="AG8" i="6"/>
  <c r="O73" i="21" l="1"/>
  <c r="W73" i="21"/>
  <c r="AE73" i="21"/>
  <c r="AM73" i="21"/>
  <c r="P73" i="21"/>
  <c r="X73" i="21"/>
  <c r="AF73" i="21"/>
  <c r="AN73" i="21"/>
  <c r="Q73" i="21"/>
  <c r="Y73" i="21"/>
  <c r="AG73" i="21"/>
  <c r="AO73" i="21"/>
  <c r="S73" i="21"/>
  <c r="AA73" i="21"/>
  <c r="AI73" i="21"/>
  <c r="AQ73" i="21"/>
  <c r="T73" i="21"/>
  <c r="AB73" i="21"/>
  <c r="AJ73" i="21"/>
  <c r="AS73" i="21"/>
  <c r="AD73" i="21"/>
  <c r="N73" i="21"/>
  <c r="AK73" i="21"/>
  <c r="R73" i="21"/>
  <c r="AL73" i="21"/>
  <c r="U73" i="21"/>
  <c r="AP73" i="21"/>
  <c r="Z73" i="21"/>
  <c r="AH73" i="21"/>
  <c r="V73" i="21"/>
  <c r="AC73" i="21"/>
  <c r="AT73" i="21"/>
  <c r="M73" i="21"/>
  <c r="AR73" i="21"/>
  <c r="AG9" i="21"/>
  <c r="AG46" i="21"/>
  <c r="AG10" i="21"/>
  <c r="AG12" i="21"/>
  <c r="AG11" i="21"/>
  <c r="AG13" i="21"/>
  <c r="AG14" i="21"/>
  <c r="AG15" i="21"/>
  <c r="AG16" i="21"/>
  <c r="AG17" i="21"/>
  <c r="AG18" i="21"/>
  <c r="AG19" i="21"/>
  <c r="AG20" i="21"/>
  <c r="AG21" i="21"/>
  <c r="AG22" i="21"/>
  <c r="AG23" i="21"/>
  <c r="AG24" i="21"/>
  <c r="AG25" i="21"/>
  <c r="AG26" i="21"/>
  <c r="AG27" i="21"/>
  <c r="AG28" i="21"/>
  <c r="AG52" i="21"/>
  <c r="AG46" i="6"/>
  <c r="AG51" i="6"/>
  <c r="AG52" i="6" s="1"/>
  <c r="AG9" i="6"/>
  <c r="AJ7" i="4"/>
  <c r="P30" i="21"/>
  <c r="T30" i="21"/>
  <c r="X30" i="21"/>
  <c r="AB30" i="21"/>
  <c r="AF30" i="21"/>
  <c r="O30" i="21"/>
  <c r="U30" i="21"/>
  <c r="Z30" i="21"/>
  <c r="AE30" i="21"/>
  <c r="Q30" i="21"/>
  <c r="W30" i="21"/>
  <c r="AD30" i="21"/>
  <c r="R30" i="21"/>
  <c r="Y30" i="21"/>
  <c r="AG30" i="21"/>
  <c r="M30" i="21"/>
  <c r="S30" i="21"/>
  <c r="AA30" i="21"/>
  <c r="N30" i="21"/>
  <c r="V30" i="21"/>
  <c r="AC30" i="21"/>
  <c r="AH8" i="21"/>
  <c r="A31" i="21"/>
  <c r="A74" i="21" s="1"/>
  <c r="AH8" i="6"/>
  <c r="N74" i="21" l="1"/>
  <c r="V74" i="21"/>
  <c r="AD74" i="21"/>
  <c r="AL74" i="21"/>
  <c r="O74" i="21"/>
  <c r="W74" i="21"/>
  <c r="AE74" i="21"/>
  <c r="AM74" i="21"/>
  <c r="P74" i="21"/>
  <c r="X74" i="21"/>
  <c r="AF74" i="21"/>
  <c r="R74" i="21"/>
  <c r="Z74" i="21"/>
  <c r="AH74" i="21"/>
  <c r="AP74" i="21"/>
  <c r="S74" i="21"/>
  <c r="AA74" i="21"/>
  <c r="AI74" i="21"/>
  <c r="AQ74" i="21"/>
  <c r="T74" i="21"/>
  <c r="AN74" i="21"/>
  <c r="Y74" i="21"/>
  <c r="AR74" i="21"/>
  <c r="AB74" i="21"/>
  <c r="AT74" i="21"/>
  <c r="AC74" i="21"/>
  <c r="AJ74" i="21"/>
  <c r="AG74" i="21"/>
  <c r="AK74" i="21"/>
  <c r="AO74" i="21"/>
  <c r="Q74" i="21"/>
  <c r="U74" i="21"/>
  <c r="M74" i="21"/>
  <c r="AS74" i="21"/>
  <c r="AH9" i="21"/>
  <c r="AH46" i="21"/>
  <c r="AH10" i="21"/>
  <c r="AH11" i="21"/>
  <c r="AH12" i="21"/>
  <c r="AH13" i="21"/>
  <c r="AH14" i="21"/>
  <c r="AH15" i="21"/>
  <c r="AH16" i="21"/>
  <c r="AH17" i="21"/>
  <c r="AH18" i="21"/>
  <c r="AH19" i="21"/>
  <c r="AH20" i="21"/>
  <c r="AH21" i="21"/>
  <c r="AH22" i="21"/>
  <c r="AH23" i="21"/>
  <c r="AH24" i="21"/>
  <c r="AH25" i="21"/>
  <c r="AH26" i="21"/>
  <c r="AH27" i="21"/>
  <c r="AH28" i="21"/>
  <c r="AH29" i="21"/>
  <c r="AH52" i="21"/>
  <c r="AH46" i="6"/>
  <c r="AH51" i="6"/>
  <c r="AH52" i="6" s="1"/>
  <c r="AH9" i="6"/>
  <c r="AK7" i="4"/>
  <c r="P31" i="21"/>
  <c r="T31" i="21"/>
  <c r="Q31" i="21"/>
  <c r="V31" i="21"/>
  <c r="Z31" i="21"/>
  <c r="AD31" i="21"/>
  <c r="AH31" i="21"/>
  <c r="O31" i="21"/>
  <c r="W31" i="21"/>
  <c r="AB31" i="21"/>
  <c r="AG31" i="21"/>
  <c r="R31" i="21"/>
  <c r="X31" i="21"/>
  <c r="AC31" i="21"/>
  <c r="M31" i="21"/>
  <c r="S31" i="21"/>
  <c r="Y31" i="21"/>
  <c r="AE31" i="21"/>
  <c r="N31" i="21"/>
  <c r="U31" i="21"/>
  <c r="AA31" i="21"/>
  <c r="AF31" i="21"/>
  <c r="A32" i="21"/>
  <c r="A75" i="21" s="1"/>
  <c r="AI8" i="21"/>
  <c r="AI8" i="6"/>
  <c r="Q75" i="21" l="1"/>
  <c r="Y75" i="21"/>
  <c r="AG75" i="21"/>
  <c r="AO75" i="21"/>
  <c r="S75" i="21"/>
  <c r="AA75" i="21"/>
  <c r="AI75" i="21"/>
  <c r="AQ75" i="21"/>
  <c r="T75" i="21"/>
  <c r="AB75" i="21"/>
  <c r="AJ75" i="21"/>
  <c r="AR75" i="21"/>
  <c r="U75" i="21"/>
  <c r="AC75" i="21"/>
  <c r="AK75" i="21"/>
  <c r="AS75" i="21"/>
  <c r="O75" i="21"/>
  <c r="W75" i="21"/>
  <c r="AE75" i="21"/>
  <c r="Z75" i="21"/>
  <c r="AD75" i="21"/>
  <c r="P75" i="21"/>
  <c r="AL75" i="21"/>
  <c r="AN75" i="21"/>
  <c r="N75" i="21"/>
  <c r="AP75" i="21"/>
  <c r="R75" i="21"/>
  <c r="V75" i="21"/>
  <c r="X75" i="21"/>
  <c r="AF75" i="21"/>
  <c r="AH75" i="21"/>
  <c r="AM75" i="21"/>
  <c r="M75" i="21"/>
  <c r="AT75" i="21"/>
  <c r="AI46" i="21"/>
  <c r="AI9" i="21"/>
  <c r="AI10" i="21"/>
  <c r="AI11" i="21"/>
  <c r="AI12" i="21"/>
  <c r="AI13" i="21"/>
  <c r="AI14" i="21"/>
  <c r="AI15" i="21"/>
  <c r="AI16" i="21"/>
  <c r="AI17" i="21"/>
  <c r="AI18" i="21"/>
  <c r="AI19" i="21"/>
  <c r="AI20" i="21"/>
  <c r="AI21" i="21"/>
  <c r="AI22" i="21"/>
  <c r="AI23" i="21"/>
  <c r="AI24" i="21"/>
  <c r="AI25" i="21"/>
  <c r="AI26" i="21"/>
  <c r="AI27" i="21"/>
  <c r="AI28" i="21"/>
  <c r="AI29" i="21"/>
  <c r="AI30" i="21"/>
  <c r="AI52" i="21"/>
  <c r="AI46" i="6"/>
  <c r="AI51" i="6"/>
  <c r="AI52" i="6" s="1"/>
  <c r="AI9" i="6"/>
  <c r="AL7" i="4"/>
  <c r="N32" i="21"/>
  <c r="R32" i="21"/>
  <c r="V32" i="21"/>
  <c r="Z32" i="21"/>
  <c r="AD32" i="21"/>
  <c r="AH32" i="21"/>
  <c r="M32" i="21"/>
  <c r="S32" i="21"/>
  <c r="X32" i="21"/>
  <c r="AC32" i="21"/>
  <c r="AI32" i="21"/>
  <c r="O32" i="21"/>
  <c r="T32" i="21"/>
  <c r="Y32" i="21"/>
  <c r="AE32" i="21"/>
  <c r="P32" i="21"/>
  <c r="U32" i="21"/>
  <c r="AA32" i="21"/>
  <c r="AF32" i="21"/>
  <c r="Q32" i="21"/>
  <c r="W32" i="21"/>
  <c r="AB32" i="21"/>
  <c r="AG32" i="21"/>
  <c r="AJ8" i="21"/>
  <c r="A33" i="21"/>
  <c r="A76" i="21" s="1"/>
  <c r="AJ8" i="6"/>
  <c r="P76" i="21" l="1"/>
  <c r="X76" i="21"/>
  <c r="AF76" i="21"/>
  <c r="AN76" i="21"/>
  <c r="R76" i="21"/>
  <c r="Z76" i="21"/>
  <c r="AH76" i="21"/>
  <c r="AP76" i="21"/>
  <c r="S76" i="21"/>
  <c r="AA76" i="21"/>
  <c r="AI76" i="21"/>
  <c r="AQ76" i="21"/>
  <c r="T76" i="21"/>
  <c r="AB76" i="21"/>
  <c r="AJ76" i="21"/>
  <c r="AR76" i="21"/>
  <c r="AC76" i="21"/>
  <c r="AS76" i="21"/>
  <c r="N76" i="21"/>
  <c r="AD76" i="21"/>
  <c r="AT76" i="21"/>
  <c r="U76" i="21"/>
  <c r="AK76" i="21"/>
  <c r="AG76" i="21"/>
  <c r="AL76" i="21"/>
  <c r="O76" i="21"/>
  <c r="AM76" i="21"/>
  <c r="Q76" i="21"/>
  <c r="AO76" i="21"/>
  <c r="V76" i="21"/>
  <c r="W76" i="21"/>
  <c r="Y76" i="21"/>
  <c r="AE76" i="21"/>
  <c r="M76" i="21"/>
  <c r="AJ46" i="21"/>
  <c r="AJ9" i="21"/>
  <c r="AJ10" i="21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52" i="21"/>
  <c r="AJ46" i="6"/>
  <c r="AJ51" i="6"/>
  <c r="AJ52" i="6" s="1"/>
  <c r="AJ9" i="6"/>
  <c r="AM7" i="4"/>
  <c r="N33" i="21"/>
  <c r="R33" i="21"/>
  <c r="V33" i="21"/>
  <c r="Z33" i="21"/>
  <c r="AD33" i="21"/>
  <c r="AH33" i="21"/>
  <c r="O33" i="21"/>
  <c r="T33" i="21"/>
  <c r="Y33" i="21"/>
  <c r="AE33" i="21"/>
  <c r="AJ33" i="21"/>
  <c r="P33" i="21"/>
  <c r="U33" i="21"/>
  <c r="AA33" i="21"/>
  <c r="AF33" i="21"/>
  <c r="Q33" i="21"/>
  <c r="W33" i="21"/>
  <c r="AB33" i="21"/>
  <c r="AG33" i="21"/>
  <c r="M33" i="21"/>
  <c r="S33" i="21"/>
  <c r="X33" i="21"/>
  <c r="AC33" i="21"/>
  <c r="AI33" i="21"/>
  <c r="A34" i="21"/>
  <c r="A77" i="21" s="1"/>
  <c r="AK8" i="21"/>
  <c r="AK8" i="6"/>
  <c r="O77" i="21" l="1"/>
  <c r="W77" i="21"/>
  <c r="AE77" i="21"/>
  <c r="AM77" i="21"/>
  <c r="Q77" i="21"/>
  <c r="Y77" i="21"/>
  <c r="AG77" i="21"/>
  <c r="AO77" i="21"/>
  <c r="R77" i="21"/>
  <c r="Z77" i="21"/>
  <c r="AH77" i="21"/>
  <c r="AP77" i="21"/>
  <c r="S77" i="21"/>
  <c r="AA77" i="21"/>
  <c r="AI77" i="21"/>
  <c r="AQ77" i="21"/>
  <c r="AB77" i="21"/>
  <c r="AR77" i="21"/>
  <c r="AC77" i="21"/>
  <c r="AS77" i="21"/>
  <c r="T77" i="21"/>
  <c r="AJ77" i="21"/>
  <c r="X77" i="21"/>
  <c r="AD77" i="21"/>
  <c r="AF77" i="21"/>
  <c r="AK77" i="21"/>
  <c r="N77" i="21"/>
  <c r="AL77" i="21"/>
  <c r="P77" i="21"/>
  <c r="AN77" i="21"/>
  <c r="U77" i="21"/>
  <c r="AT77" i="21"/>
  <c r="V77" i="21"/>
  <c r="M77" i="21"/>
  <c r="AK46" i="21"/>
  <c r="AK9" i="21"/>
  <c r="AK10" i="21"/>
  <c r="AK12" i="21"/>
  <c r="AK11" i="21"/>
  <c r="AK13" i="21"/>
  <c r="AK14" i="21"/>
  <c r="AK15" i="21"/>
  <c r="AK16" i="21"/>
  <c r="AK17" i="21"/>
  <c r="AK18" i="21"/>
  <c r="AK19" i="21"/>
  <c r="AK20" i="21"/>
  <c r="AK21" i="21"/>
  <c r="AK22" i="21"/>
  <c r="AK23" i="21"/>
  <c r="AK24" i="21"/>
  <c r="AK25" i="21"/>
  <c r="AK26" i="21"/>
  <c r="AK27" i="21"/>
  <c r="AK28" i="21"/>
  <c r="AK29" i="21"/>
  <c r="AK30" i="21"/>
  <c r="AK31" i="21"/>
  <c r="AK32" i="21"/>
  <c r="AK52" i="21"/>
  <c r="AK46" i="6"/>
  <c r="AK51" i="6"/>
  <c r="AK52" i="6" s="1"/>
  <c r="AK9" i="6"/>
  <c r="AN7" i="4"/>
  <c r="N34" i="21"/>
  <c r="R34" i="21"/>
  <c r="V34" i="21"/>
  <c r="Z34" i="21"/>
  <c r="AD34" i="21"/>
  <c r="AH34" i="21"/>
  <c r="P34" i="21"/>
  <c r="U34" i="21"/>
  <c r="AA34" i="21"/>
  <c r="AF34" i="21"/>
  <c r="AK34" i="21"/>
  <c r="Q34" i="21"/>
  <c r="W34" i="21"/>
  <c r="AB34" i="21"/>
  <c r="AG34" i="21"/>
  <c r="M34" i="21"/>
  <c r="S34" i="21"/>
  <c r="X34" i="21"/>
  <c r="AC34" i="21"/>
  <c r="AI34" i="21"/>
  <c r="O34" i="21"/>
  <c r="T34" i="21"/>
  <c r="Y34" i="21"/>
  <c r="AE34" i="21"/>
  <c r="AJ34" i="21"/>
  <c r="AL8" i="21"/>
  <c r="A35" i="21"/>
  <c r="A78" i="21" s="1"/>
  <c r="AL8" i="6"/>
  <c r="U78" i="21" l="1"/>
  <c r="AC78" i="21"/>
  <c r="AK78" i="21"/>
  <c r="AS78" i="21"/>
  <c r="O78" i="21"/>
  <c r="W78" i="21"/>
  <c r="AE78" i="21"/>
  <c r="AM78" i="21"/>
  <c r="P78" i="21"/>
  <c r="X78" i="21"/>
  <c r="AF78" i="21"/>
  <c r="AN78" i="21"/>
  <c r="Q78" i="21"/>
  <c r="Y78" i="21"/>
  <c r="AG78" i="21"/>
  <c r="AO78" i="21"/>
  <c r="Z78" i="21"/>
  <c r="AP78" i="21"/>
  <c r="AA78" i="21"/>
  <c r="AQ78" i="21"/>
  <c r="R78" i="21"/>
  <c r="AH78" i="21"/>
  <c r="S78" i="21"/>
  <c r="AR78" i="21"/>
  <c r="T78" i="21"/>
  <c r="AT78" i="21"/>
  <c r="V78" i="21"/>
  <c r="AB78" i="21"/>
  <c r="AD78" i="21"/>
  <c r="AI78" i="21"/>
  <c r="AJ78" i="21"/>
  <c r="N78" i="21"/>
  <c r="AL78" i="21"/>
  <c r="M78" i="21"/>
  <c r="AL9" i="21"/>
  <c r="AL46" i="21"/>
  <c r="AL10" i="21"/>
  <c r="AL12" i="21"/>
  <c r="AL11" i="21"/>
  <c r="AL13" i="21"/>
  <c r="AL14" i="21"/>
  <c r="AL15" i="21"/>
  <c r="AL16" i="21"/>
  <c r="AL17" i="21"/>
  <c r="AL18" i="21"/>
  <c r="AL19" i="21"/>
  <c r="AL20" i="21"/>
  <c r="AL21" i="21"/>
  <c r="AL22" i="21"/>
  <c r="AL23" i="21"/>
  <c r="AL24" i="21"/>
  <c r="AL25" i="21"/>
  <c r="AL26" i="21"/>
  <c r="AL27" i="21"/>
  <c r="AL28" i="21"/>
  <c r="AL29" i="21"/>
  <c r="AL30" i="21"/>
  <c r="AL31" i="21"/>
  <c r="AL32" i="21"/>
  <c r="AL33" i="21"/>
  <c r="AL52" i="21"/>
  <c r="AL46" i="6"/>
  <c r="AL51" i="6"/>
  <c r="AL52" i="6" s="1"/>
  <c r="AL9" i="6"/>
  <c r="AO7" i="4"/>
  <c r="N35" i="21"/>
  <c r="R35" i="21"/>
  <c r="V35" i="21"/>
  <c r="Z35" i="21"/>
  <c r="AD35" i="21"/>
  <c r="AH35" i="21"/>
  <c r="AL35" i="21"/>
  <c r="Q35" i="21"/>
  <c r="W35" i="21"/>
  <c r="AB35" i="21"/>
  <c r="AG35" i="21"/>
  <c r="M35" i="21"/>
  <c r="S35" i="21"/>
  <c r="X35" i="21"/>
  <c r="AC35" i="21"/>
  <c r="AI35" i="21"/>
  <c r="O35" i="21"/>
  <c r="T35" i="21"/>
  <c r="Y35" i="21"/>
  <c r="AE35" i="21"/>
  <c r="AJ35" i="21"/>
  <c r="P35" i="21"/>
  <c r="U35" i="21"/>
  <c r="AA35" i="21"/>
  <c r="AF35" i="21"/>
  <c r="AK35" i="21"/>
  <c r="A36" i="21"/>
  <c r="A79" i="21" s="1"/>
  <c r="AM8" i="21"/>
  <c r="AM8" i="6"/>
  <c r="S79" i="21" l="1"/>
  <c r="AA79" i="21"/>
  <c r="AI79" i="21"/>
  <c r="AQ79" i="21"/>
  <c r="U79" i="21"/>
  <c r="AC79" i="21"/>
  <c r="AK79" i="21"/>
  <c r="AS79" i="21"/>
  <c r="O79" i="21"/>
  <c r="W79" i="21"/>
  <c r="AE79" i="21"/>
  <c r="AM79" i="21"/>
  <c r="T79" i="21"/>
  <c r="AG79" i="21"/>
  <c r="AT79" i="21"/>
  <c r="V79" i="21"/>
  <c r="AH79" i="21"/>
  <c r="N79" i="21"/>
  <c r="Z79" i="21"/>
  <c r="AN79" i="21"/>
  <c r="AD79" i="21"/>
  <c r="AF79" i="21"/>
  <c r="P79" i="21"/>
  <c r="AJ79" i="21"/>
  <c r="Q79" i="21"/>
  <c r="AL79" i="21"/>
  <c r="R79" i="21"/>
  <c r="AO79" i="21"/>
  <c r="X79" i="21"/>
  <c r="AP79" i="21"/>
  <c r="Y79" i="21"/>
  <c r="AR79" i="21"/>
  <c r="AB79" i="21"/>
  <c r="M79" i="21"/>
  <c r="AM9" i="21"/>
  <c r="AM46" i="21"/>
  <c r="AM10" i="21"/>
  <c r="AM12" i="21"/>
  <c r="AM11" i="21"/>
  <c r="AM13" i="21"/>
  <c r="AM14" i="21"/>
  <c r="AM15" i="21"/>
  <c r="AM16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52" i="21"/>
  <c r="AM46" i="6"/>
  <c r="AM51" i="6"/>
  <c r="AM52" i="6" s="1"/>
  <c r="AM9" i="6"/>
  <c r="AP7" i="4"/>
  <c r="N36" i="21"/>
  <c r="R36" i="21"/>
  <c r="V36" i="21"/>
  <c r="Z36" i="21"/>
  <c r="AD36" i="21"/>
  <c r="AH36" i="21"/>
  <c r="AL36" i="21"/>
  <c r="M36" i="21"/>
  <c r="S36" i="21"/>
  <c r="X36" i="21"/>
  <c r="AC36" i="21"/>
  <c r="AI36" i="21"/>
  <c r="O36" i="21"/>
  <c r="T36" i="21"/>
  <c r="Y36" i="21"/>
  <c r="AE36" i="21"/>
  <c r="AJ36" i="21"/>
  <c r="P36" i="21"/>
  <c r="U36" i="21"/>
  <c r="AA36" i="21"/>
  <c r="AF36" i="21"/>
  <c r="AK36" i="21"/>
  <c r="Q36" i="21"/>
  <c r="W36" i="21"/>
  <c r="AB36" i="21"/>
  <c r="AG36" i="21"/>
  <c r="AM36" i="21"/>
  <c r="A37" i="21"/>
  <c r="A80" i="21" s="1"/>
  <c r="AN8" i="21"/>
  <c r="AN8" i="6"/>
  <c r="Q80" i="21" l="1"/>
  <c r="Y80" i="21"/>
  <c r="AG80" i="21"/>
  <c r="AO80" i="21"/>
  <c r="S80" i="21"/>
  <c r="AA80" i="21"/>
  <c r="AI80" i="21"/>
  <c r="AQ80" i="21"/>
  <c r="U80" i="21"/>
  <c r="X80" i="21"/>
  <c r="AJ80" i="21"/>
  <c r="AT80" i="21"/>
  <c r="N80" i="21"/>
  <c r="Z80" i="21"/>
  <c r="AK80" i="21"/>
  <c r="R80" i="21"/>
  <c r="AD80" i="21"/>
  <c r="AN80" i="21"/>
  <c r="P80" i="21"/>
  <c r="AH80" i="21"/>
  <c r="T80" i="21"/>
  <c r="AL80" i="21"/>
  <c r="V80" i="21"/>
  <c r="AM80" i="21"/>
  <c r="W80" i="21"/>
  <c r="AP80" i="21"/>
  <c r="AB80" i="21"/>
  <c r="AR80" i="21"/>
  <c r="AC80" i="21"/>
  <c r="AS80" i="21"/>
  <c r="AE80" i="21"/>
  <c r="O80" i="21"/>
  <c r="AF80" i="21"/>
  <c r="M80" i="21"/>
  <c r="AN46" i="21"/>
  <c r="AN9" i="21"/>
  <c r="AN10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52" i="21"/>
  <c r="AN46" i="6"/>
  <c r="AN51" i="6"/>
  <c r="AN52" i="6" s="1"/>
  <c r="AN9" i="6"/>
  <c r="AQ7" i="4"/>
  <c r="N37" i="21"/>
  <c r="R37" i="21"/>
  <c r="V37" i="21"/>
  <c r="Z37" i="21"/>
  <c r="AD37" i="21"/>
  <c r="AH37" i="21"/>
  <c r="AL37" i="21"/>
  <c r="O37" i="21"/>
  <c r="T37" i="21"/>
  <c r="Y37" i="21"/>
  <c r="AE37" i="21"/>
  <c r="AJ37" i="21"/>
  <c r="P37" i="21"/>
  <c r="U37" i="21"/>
  <c r="AA37" i="21"/>
  <c r="AF37" i="21"/>
  <c r="AK37" i="21"/>
  <c r="Q37" i="21"/>
  <c r="W37" i="21"/>
  <c r="AB37" i="21"/>
  <c r="AG37" i="21"/>
  <c r="AM37" i="21"/>
  <c r="M37" i="21"/>
  <c r="S37" i="21"/>
  <c r="X37" i="21"/>
  <c r="AC37" i="21"/>
  <c r="AI37" i="21"/>
  <c r="AN37" i="21"/>
  <c r="AO8" i="21"/>
  <c r="A38" i="21"/>
  <c r="A81" i="21" s="1"/>
  <c r="AO8" i="6"/>
  <c r="O81" i="21" l="1"/>
  <c r="W81" i="21"/>
  <c r="AE81" i="21"/>
  <c r="AM81" i="21"/>
  <c r="U81" i="21"/>
  <c r="AD81" i="21"/>
  <c r="AN81" i="21"/>
  <c r="V81" i="21"/>
  <c r="AF81" i="21"/>
  <c r="AO81" i="21"/>
  <c r="Q81" i="21"/>
  <c r="Z81" i="21"/>
  <c r="AI81" i="21"/>
  <c r="AR81" i="21"/>
  <c r="R81" i="21"/>
  <c r="AG81" i="21"/>
  <c r="AT81" i="21"/>
  <c r="S81" i="21"/>
  <c r="AH81" i="21"/>
  <c r="T81" i="21"/>
  <c r="AJ81" i="21"/>
  <c r="X81" i="21"/>
  <c r="AK81" i="21"/>
  <c r="Y81" i="21"/>
  <c r="AL81" i="21"/>
  <c r="AA81" i="21"/>
  <c r="AP81" i="21"/>
  <c r="N81" i="21"/>
  <c r="AB81" i="21"/>
  <c r="AQ81" i="21"/>
  <c r="P81" i="21"/>
  <c r="AC81" i="21"/>
  <c r="AS81" i="21"/>
  <c r="M81" i="21"/>
  <c r="AO9" i="21"/>
  <c r="AO46" i="21"/>
  <c r="AO10" i="21"/>
  <c r="AO11" i="21"/>
  <c r="AO12" i="21"/>
  <c r="AO13" i="21"/>
  <c r="AO14" i="21"/>
  <c r="AO15" i="21"/>
  <c r="AO16" i="21"/>
  <c r="AO17" i="21"/>
  <c r="AO18" i="21"/>
  <c r="AO19" i="21"/>
  <c r="AO20" i="21"/>
  <c r="AO21" i="21"/>
  <c r="AO22" i="21"/>
  <c r="AO23" i="21"/>
  <c r="AO24" i="21"/>
  <c r="AO25" i="21"/>
  <c r="AO26" i="21"/>
  <c r="AO27" i="21"/>
  <c r="AO28" i="21"/>
  <c r="AO29" i="21"/>
  <c r="AO30" i="21"/>
  <c r="AO31" i="21"/>
  <c r="AO32" i="21"/>
  <c r="AO33" i="21"/>
  <c r="AO34" i="21"/>
  <c r="AO35" i="21"/>
  <c r="AO36" i="21"/>
  <c r="AO52" i="21"/>
  <c r="AO46" i="6"/>
  <c r="AO51" i="6"/>
  <c r="AO52" i="6" s="1"/>
  <c r="AO9" i="6"/>
  <c r="AR7" i="4"/>
  <c r="N38" i="21"/>
  <c r="R38" i="21"/>
  <c r="V38" i="21"/>
  <c r="Z38" i="21"/>
  <c r="AD38" i="21"/>
  <c r="AH38" i="21"/>
  <c r="AL38" i="21"/>
  <c r="P38" i="21"/>
  <c r="U38" i="21"/>
  <c r="AA38" i="21"/>
  <c r="AF38" i="21"/>
  <c r="AK38" i="21"/>
  <c r="Q38" i="21"/>
  <c r="W38" i="21"/>
  <c r="AB38" i="21"/>
  <c r="AG38" i="21"/>
  <c r="AM38" i="21"/>
  <c r="M38" i="21"/>
  <c r="S38" i="21"/>
  <c r="X38" i="21"/>
  <c r="AC38" i="21"/>
  <c r="AI38" i="21"/>
  <c r="AN38" i="21"/>
  <c r="O38" i="21"/>
  <c r="T38" i="21"/>
  <c r="Y38" i="21"/>
  <c r="AE38" i="21"/>
  <c r="AJ38" i="21"/>
  <c r="AO38" i="21"/>
  <c r="AP8" i="21"/>
  <c r="A39" i="21"/>
  <c r="A82" i="21" s="1"/>
  <c r="AP8" i="6"/>
  <c r="U82" i="21" l="1"/>
  <c r="AC82" i="21"/>
  <c r="AK82" i="21"/>
  <c r="AS82" i="21"/>
  <c r="O82" i="21"/>
  <c r="X82" i="21"/>
  <c r="AG82" i="21"/>
  <c r="AP82" i="21"/>
  <c r="P82" i="21"/>
  <c r="Y82" i="21"/>
  <c r="AH82" i="21"/>
  <c r="AQ82" i="21"/>
  <c r="S82" i="21"/>
  <c r="AB82" i="21"/>
  <c r="AL82" i="21"/>
  <c r="AA82" i="21"/>
  <c r="AO82" i="21"/>
  <c r="N82" i="21"/>
  <c r="AD82" i="21"/>
  <c r="AR82" i="21"/>
  <c r="Q82" i="21"/>
  <c r="AE82" i="21"/>
  <c r="AT82" i="21"/>
  <c r="R82" i="21"/>
  <c r="AF82" i="21"/>
  <c r="T82" i="21"/>
  <c r="AI82" i="21"/>
  <c r="V82" i="21"/>
  <c r="AJ82" i="21"/>
  <c r="W82" i="21"/>
  <c r="AM82" i="21"/>
  <c r="Z82" i="21"/>
  <c r="AN82" i="21"/>
  <c r="M82" i="21"/>
  <c r="AP46" i="21"/>
  <c r="AP9" i="21"/>
  <c r="AP10" i="21"/>
  <c r="AP12" i="21"/>
  <c r="AP11" i="21"/>
  <c r="AP13" i="21"/>
  <c r="AP14" i="21"/>
  <c r="AP15" i="21"/>
  <c r="AP16" i="21"/>
  <c r="AP17" i="21"/>
  <c r="AP18" i="21"/>
  <c r="AP19" i="21"/>
  <c r="AP20" i="21"/>
  <c r="AP21" i="21"/>
  <c r="AP22" i="21"/>
  <c r="AP23" i="21"/>
  <c r="AP24" i="21"/>
  <c r="AP25" i="21"/>
  <c r="AP26" i="21"/>
  <c r="AP27" i="21"/>
  <c r="AP28" i="21"/>
  <c r="AP29" i="21"/>
  <c r="AP30" i="21"/>
  <c r="AP31" i="21"/>
  <c r="AP32" i="21"/>
  <c r="AP33" i="21"/>
  <c r="AP34" i="21"/>
  <c r="AP35" i="21"/>
  <c r="AP36" i="21"/>
  <c r="AP37" i="21"/>
  <c r="AP52" i="21"/>
  <c r="AP46" i="6"/>
  <c r="AP51" i="6"/>
  <c r="AP52" i="6" s="1"/>
  <c r="AP9" i="6"/>
  <c r="AS7" i="4"/>
  <c r="N39" i="21"/>
  <c r="R39" i="21"/>
  <c r="V39" i="21"/>
  <c r="Z39" i="21"/>
  <c r="AD39" i="21"/>
  <c r="AH39" i="21"/>
  <c r="AL39" i="21"/>
  <c r="AP39" i="21"/>
  <c r="Q39" i="21"/>
  <c r="W39" i="21"/>
  <c r="AB39" i="21"/>
  <c r="AG39" i="21"/>
  <c r="AM39" i="21"/>
  <c r="M39" i="21"/>
  <c r="S39" i="21"/>
  <c r="X39" i="21"/>
  <c r="AC39" i="21"/>
  <c r="AI39" i="21"/>
  <c r="AN39" i="21"/>
  <c r="O39" i="21"/>
  <c r="T39" i="21"/>
  <c r="Y39" i="21"/>
  <c r="AE39" i="21"/>
  <c r="AJ39" i="21"/>
  <c r="AO39" i="21"/>
  <c r="P39" i="21"/>
  <c r="U39" i="21"/>
  <c r="AA39" i="21"/>
  <c r="AF39" i="21"/>
  <c r="AK39" i="21"/>
  <c r="AQ8" i="21"/>
  <c r="A40" i="21"/>
  <c r="A83" i="21" s="1"/>
  <c r="AQ8" i="6"/>
  <c r="S83" i="21" l="1"/>
  <c r="AA83" i="21"/>
  <c r="AI83" i="21"/>
  <c r="AQ83" i="21"/>
  <c r="Q83" i="21"/>
  <c r="Z83" i="21"/>
  <c r="AJ83" i="21"/>
  <c r="AS83" i="21"/>
  <c r="R83" i="21"/>
  <c r="AB83" i="21"/>
  <c r="AK83" i="21"/>
  <c r="AT83" i="21"/>
  <c r="V83" i="21"/>
  <c r="AE83" i="21"/>
  <c r="AN83" i="21"/>
  <c r="W83" i="21"/>
  <c r="AL83" i="21"/>
  <c r="X83" i="21"/>
  <c r="AM83" i="21"/>
  <c r="Y83" i="21"/>
  <c r="AO83" i="21"/>
  <c r="N83" i="21"/>
  <c r="AC83" i="21"/>
  <c r="AP83" i="21"/>
  <c r="O83" i="21"/>
  <c r="AD83" i="21"/>
  <c r="AR83" i="21"/>
  <c r="P83" i="21"/>
  <c r="AF83" i="21"/>
  <c r="T83" i="21"/>
  <c r="AG83" i="21"/>
  <c r="U83" i="21"/>
  <c r="AH83" i="21"/>
  <c r="M83" i="21"/>
  <c r="AQ9" i="21"/>
  <c r="AQ46" i="21"/>
  <c r="AQ10" i="21"/>
  <c r="AQ11" i="21"/>
  <c r="AQ12" i="21"/>
  <c r="AQ13" i="21"/>
  <c r="AQ14" i="21"/>
  <c r="AQ15" i="21"/>
  <c r="AQ16" i="21"/>
  <c r="AQ17" i="21"/>
  <c r="AQ18" i="21"/>
  <c r="AQ19" i="21"/>
  <c r="AQ20" i="21"/>
  <c r="AQ21" i="21"/>
  <c r="AQ22" i="21"/>
  <c r="AQ23" i="21"/>
  <c r="AQ24" i="21"/>
  <c r="AQ25" i="21"/>
  <c r="AQ26" i="21"/>
  <c r="AQ27" i="21"/>
  <c r="AQ28" i="21"/>
  <c r="AQ29" i="21"/>
  <c r="AQ30" i="21"/>
  <c r="AQ31" i="21"/>
  <c r="AQ32" i="21"/>
  <c r="AQ33" i="21"/>
  <c r="AQ34" i="21"/>
  <c r="AQ35" i="21"/>
  <c r="AQ36" i="21"/>
  <c r="AQ37" i="21"/>
  <c r="AQ38" i="21"/>
  <c r="AQ52" i="21"/>
  <c r="AQ46" i="6"/>
  <c r="AQ51" i="6"/>
  <c r="AQ52" i="6" s="1"/>
  <c r="AQ9" i="6"/>
  <c r="AT7" i="4"/>
  <c r="N40" i="21"/>
  <c r="R40" i="21"/>
  <c r="V40" i="21"/>
  <c r="Z40" i="21"/>
  <c r="AD40" i="21"/>
  <c r="AH40" i="21"/>
  <c r="AL40" i="21"/>
  <c r="AP40" i="21"/>
  <c r="M40" i="21"/>
  <c r="S40" i="21"/>
  <c r="X40" i="21"/>
  <c r="AC40" i="21"/>
  <c r="AI40" i="21"/>
  <c r="AN40" i="21"/>
  <c r="O40" i="21"/>
  <c r="T40" i="21"/>
  <c r="Y40" i="21"/>
  <c r="AE40" i="21"/>
  <c r="AJ40" i="21"/>
  <c r="AO40" i="21"/>
  <c r="P40" i="21"/>
  <c r="U40" i="21"/>
  <c r="AA40" i="21"/>
  <c r="AF40" i="21"/>
  <c r="AK40" i="21"/>
  <c r="AQ40" i="21"/>
  <c r="Q40" i="21"/>
  <c r="W40" i="21"/>
  <c r="AB40" i="21"/>
  <c r="AG40" i="21"/>
  <c r="AM40" i="21"/>
  <c r="AR8" i="21"/>
  <c r="A41" i="21"/>
  <c r="A84" i="21" s="1"/>
  <c r="AR8" i="6"/>
  <c r="Q84" i="21" l="1"/>
  <c r="Y84" i="21"/>
  <c r="AG84" i="21"/>
  <c r="AO84" i="21"/>
  <c r="T84" i="21"/>
  <c r="AC84" i="21"/>
  <c r="AL84" i="21"/>
  <c r="U84" i="21"/>
  <c r="AD84" i="21"/>
  <c r="AM84" i="21"/>
  <c r="O84" i="21"/>
  <c r="X84" i="21"/>
  <c r="AH84" i="21"/>
  <c r="AQ84" i="21"/>
  <c r="R84" i="21"/>
  <c r="AF84" i="21"/>
  <c r="AT84" i="21"/>
  <c r="S84" i="21"/>
  <c r="AI84" i="21"/>
  <c r="V84" i="21"/>
  <c r="AJ84" i="21"/>
  <c r="W84" i="21"/>
  <c r="AK84" i="21"/>
  <c r="Z84" i="21"/>
  <c r="AN84" i="21"/>
  <c r="AA84" i="21"/>
  <c r="AP84" i="21"/>
  <c r="N84" i="21"/>
  <c r="AB84" i="21"/>
  <c r="AR84" i="21"/>
  <c r="P84" i="21"/>
  <c r="AE84" i="21"/>
  <c r="AS84" i="21"/>
  <c r="M84" i="21"/>
  <c r="AR46" i="21"/>
  <c r="AR9" i="21"/>
  <c r="AR10" i="21"/>
  <c r="AR12" i="21"/>
  <c r="AR11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52" i="21"/>
  <c r="AR46" i="6"/>
  <c r="AR51" i="6"/>
  <c r="AR52" i="6" s="1"/>
  <c r="AR9" i="6"/>
  <c r="AU7" i="4"/>
  <c r="N41" i="21"/>
  <c r="R41" i="21"/>
  <c r="V41" i="21"/>
  <c r="Z41" i="21"/>
  <c r="AD41" i="21"/>
  <c r="AH41" i="21"/>
  <c r="AL41" i="21"/>
  <c r="AP41" i="21"/>
  <c r="O41" i="21"/>
  <c r="T41" i="21"/>
  <c r="Y41" i="21"/>
  <c r="AE41" i="21"/>
  <c r="AJ41" i="21"/>
  <c r="AO41" i="21"/>
  <c r="P41" i="21"/>
  <c r="U41" i="21"/>
  <c r="AA41" i="21"/>
  <c r="AF41" i="21"/>
  <c r="AK41" i="21"/>
  <c r="AQ41" i="21"/>
  <c r="Q41" i="21"/>
  <c r="W41" i="21"/>
  <c r="AB41" i="21"/>
  <c r="AG41" i="21"/>
  <c r="AM41" i="21"/>
  <c r="AR41" i="21"/>
  <c r="M41" i="21"/>
  <c r="S41" i="21"/>
  <c r="X41" i="21"/>
  <c r="AC41" i="21"/>
  <c r="AI41" i="21"/>
  <c r="AN41" i="21"/>
  <c r="A42" i="21"/>
  <c r="A85" i="21" s="1"/>
  <c r="AS8" i="21"/>
  <c r="AS8" i="6"/>
  <c r="O85" i="21" l="1"/>
  <c r="W85" i="21"/>
  <c r="AE85" i="21"/>
  <c r="AM85" i="21"/>
  <c r="V85" i="21"/>
  <c r="AF85" i="21"/>
  <c r="AO85" i="21"/>
  <c r="N85" i="21"/>
  <c r="X85" i="21"/>
  <c r="AG85" i="21"/>
  <c r="AP85" i="21"/>
  <c r="R85" i="21"/>
  <c r="AA85" i="21"/>
  <c r="AJ85" i="21"/>
  <c r="AS85" i="21"/>
  <c r="AB85" i="21"/>
  <c r="AQ85" i="21"/>
  <c r="P85" i="21"/>
  <c r="AC85" i="21"/>
  <c r="AR85" i="21"/>
  <c r="Q85" i="21"/>
  <c r="AD85" i="21"/>
  <c r="AT85" i="21"/>
  <c r="S85" i="21"/>
  <c r="AH85" i="21"/>
  <c r="T85" i="21"/>
  <c r="AI85" i="21"/>
  <c r="U85" i="21"/>
  <c r="AK85" i="21"/>
  <c r="Y85" i="21"/>
  <c r="AL85" i="21"/>
  <c r="AN85" i="21"/>
  <c r="Z85" i="21"/>
  <c r="M85" i="21"/>
  <c r="AS46" i="21"/>
  <c r="AS9" i="21"/>
  <c r="AS10" i="21"/>
  <c r="AS11" i="21"/>
  <c r="AS12" i="21"/>
  <c r="AS13" i="21"/>
  <c r="AS14" i="21"/>
  <c r="AS15" i="21"/>
  <c r="AS16" i="21"/>
  <c r="AS17" i="21"/>
  <c r="AS18" i="21"/>
  <c r="AS19" i="21"/>
  <c r="AS20" i="21"/>
  <c r="AS21" i="21"/>
  <c r="AS22" i="21"/>
  <c r="AS23" i="21"/>
  <c r="AS24" i="21"/>
  <c r="AS25" i="21"/>
  <c r="AS26" i="21"/>
  <c r="AS27" i="21"/>
  <c r="AS28" i="21"/>
  <c r="AS29" i="21"/>
  <c r="AS30" i="21"/>
  <c r="AS31" i="21"/>
  <c r="AS32" i="21"/>
  <c r="AS33" i="21"/>
  <c r="AS34" i="21"/>
  <c r="AS35" i="21"/>
  <c r="AS36" i="21"/>
  <c r="AS37" i="21"/>
  <c r="AS38" i="21"/>
  <c r="AS39" i="21"/>
  <c r="AS40" i="21"/>
  <c r="AS52" i="21"/>
  <c r="AS46" i="6"/>
  <c r="AS51" i="6"/>
  <c r="AS52" i="6" s="1"/>
  <c r="AS9" i="6"/>
  <c r="AV7" i="4"/>
  <c r="N42" i="21"/>
  <c r="R42" i="21"/>
  <c r="V42" i="21"/>
  <c r="Z42" i="21"/>
  <c r="AD42" i="21"/>
  <c r="AH42" i="21"/>
  <c r="AL42" i="21"/>
  <c r="AP42" i="21"/>
  <c r="P42" i="21"/>
  <c r="U42" i="21"/>
  <c r="AA42" i="21"/>
  <c r="AF42" i="21"/>
  <c r="AK42" i="21"/>
  <c r="AQ42" i="21"/>
  <c r="Q42" i="21"/>
  <c r="W42" i="21"/>
  <c r="AB42" i="21"/>
  <c r="AG42" i="21"/>
  <c r="AM42" i="21"/>
  <c r="AR42" i="21"/>
  <c r="M42" i="21"/>
  <c r="S42" i="21"/>
  <c r="X42" i="21"/>
  <c r="AC42" i="21"/>
  <c r="AI42" i="21"/>
  <c r="AN42" i="21"/>
  <c r="AS42" i="21"/>
  <c r="O42" i="21"/>
  <c r="T42" i="21"/>
  <c r="Y42" i="21"/>
  <c r="AE42" i="21"/>
  <c r="AJ42" i="21"/>
  <c r="AO42" i="21"/>
  <c r="AT8" i="21"/>
  <c r="A43" i="21"/>
  <c r="A86" i="21" s="1"/>
  <c r="AT8" i="6"/>
  <c r="U86" i="21" l="1"/>
  <c r="AC86" i="21"/>
  <c r="AK86" i="21"/>
  <c r="AS86" i="21"/>
  <c r="P86" i="21"/>
  <c r="Y86" i="21"/>
  <c r="AH86" i="21"/>
  <c r="AQ86" i="21"/>
  <c r="Q86" i="21"/>
  <c r="Z86" i="21"/>
  <c r="AI86" i="21"/>
  <c r="AR86" i="21"/>
  <c r="T86" i="21"/>
  <c r="AD86" i="21"/>
  <c r="AM86" i="21"/>
  <c r="W86" i="21"/>
  <c r="AL86" i="21"/>
  <c r="X86" i="21"/>
  <c r="AN86" i="21"/>
  <c r="AA86" i="21"/>
  <c r="AO86" i="21"/>
  <c r="N86" i="21"/>
  <c r="AB86" i="21"/>
  <c r="AP86" i="21"/>
  <c r="O86" i="21"/>
  <c r="AE86" i="21"/>
  <c r="AT86" i="21"/>
  <c r="R86" i="21"/>
  <c r="AF86" i="21"/>
  <c r="S86" i="21"/>
  <c r="AG86" i="21"/>
  <c r="V86" i="21"/>
  <c r="AJ86" i="21"/>
  <c r="M86" i="21"/>
  <c r="AT46" i="21"/>
  <c r="AT9" i="21"/>
  <c r="AT10" i="21"/>
  <c r="AT12" i="21"/>
  <c r="AT11" i="21"/>
  <c r="AT13" i="21"/>
  <c r="AT14" i="21"/>
  <c r="AT15" i="21"/>
  <c r="AT16" i="21"/>
  <c r="AT17" i="21"/>
  <c r="AT18" i="21"/>
  <c r="AT19" i="21"/>
  <c r="AT20" i="21"/>
  <c r="AT21" i="21"/>
  <c r="AT22" i="21"/>
  <c r="AT23" i="21"/>
  <c r="AT24" i="21"/>
  <c r="AT25" i="21"/>
  <c r="AT26" i="21"/>
  <c r="AT27" i="21"/>
  <c r="AT28" i="21"/>
  <c r="AT29" i="21"/>
  <c r="AT30" i="21"/>
  <c r="AT31" i="21"/>
  <c r="AT32" i="21"/>
  <c r="AT33" i="21"/>
  <c r="AT34" i="21"/>
  <c r="AT35" i="21"/>
  <c r="AT36" i="21"/>
  <c r="AT37" i="21"/>
  <c r="AT38" i="21"/>
  <c r="AT39" i="21"/>
  <c r="AT40" i="21"/>
  <c r="AT41" i="21"/>
  <c r="AT52" i="21"/>
  <c r="AT46" i="6"/>
  <c r="AT51" i="6"/>
  <c r="AT52" i="6" s="1"/>
  <c r="AT9" i="6"/>
  <c r="AW7" i="4"/>
  <c r="N43" i="21"/>
  <c r="R43" i="21"/>
  <c r="V43" i="21"/>
  <c r="Z43" i="21"/>
  <c r="AD43" i="21"/>
  <c r="AH43" i="21"/>
  <c r="AL43" i="21"/>
  <c r="AP43" i="21"/>
  <c r="AT43" i="21"/>
  <c r="Q43" i="21"/>
  <c r="W43" i="21"/>
  <c r="AB43" i="21"/>
  <c r="AG43" i="21"/>
  <c r="AM43" i="21"/>
  <c r="AR43" i="21"/>
  <c r="M43" i="21"/>
  <c r="S43" i="21"/>
  <c r="X43" i="21"/>
  <c r="AC43" i="21"/>
  <c r="AI43" i="21"/>
  <c r="AN43" i="21"/>
  <c r="AS43" i="21"/>
  <c r="O43" i="21"/>
  <c r="T43" i="21"/>
  <c r="Y43" i="21"/>
  <c r="AE43" i="21"/>
  <c r="AJ43" i="21"/>
  <c r="AO43" i="21"/>
  <c r="P43" i="21"/>
  <c r="U43" i="21"/>
  <c r="AK43" i="21"/>
  <c r="AQ43" i="21"/>
  <c r="AA43" i="21"/>
  <c r="AF43" i="21"/>
  <c r="A44" i="21"/>
  <c r="A87" i="21" s="1"/>
  <c r="S87" i="21" l="1"/>
  <c r="AA87" i="21"/>
  <c r="R87" i="21"/>
  <c r="AB87" i="21"/>
  <c r="AJ87" i="21"/>
  <c r="AR87" i="21"/>
  <c r="T87" i="21"/>
  <c r="AC87" i="21"/>
  <c r="AK87" i="21"/>
  <c r="AS87" i="21"/>
  <c r="N87" i="21"/>
  <c r="W87" i="21"/>
  <c r="AF87" i="21"/>
  <c r="AN87" i="21"/>
  <c r="Q87" i="21"/>
  <c r="AG87" i="21"/>
  <c r="AT87" i="21"/>
  <c r="U87" i="21"/>
  <c r="AH87" i="21"/>
  <c r="V87" i="21"/>
  <c r="AI87" i="21"/>
  <c r="X87" i="21"/>
  <c r="AL87" i="21"/>
  <c r="Y87" i="21"/>
  <c r="AM87" i="21"/>
  <c r="Z87" i="21"/>
  <c r="AO87" i="21"/>
  <c r="O87" i="21"/>
  <c r="AD87" i="21"/>
  <c r="AP87" i="21"/>
  <c r="P87" i="21"/>
  <c r="AE87" i="21"/>
  <c r="AQ87" i="21"/>
  <c r="M87" i="21"/>
  <c r="N44" i="21"/>
  <c r="R44" i="21"/>
  <c r="V44" i="21"/>
  <c r="Z44" i="21"/>
  <c r="AD44" i="21"/>
  <c r="AH44" i="21"/>
  <c r="AL44" i="21"/>
  <c r="AP44" i="21"/>
  <c r="AT44" i="21"/>
  <c r="M44" i="21"/>
  <c r="S44" i="21"/>
  <c r="X44" i="21"/>
  <c r="AC44" i="21"/>
  <c r="AI44" i="21"/>
  <c r="AN44" i="21"/>
  <c r="AS44" i="21"/>
  <c r="O44" i="21"/>
  <c r="T44" i="21"/>
  <c r="Y44" i="21"/>
  <c r="AE44" i="21"/>
  <c r="AJ44" i="21"/>
  <c r="AO44" i="21"/>
  <c r="P44" i="21"/>
  <c r="U44" i="21"/>
  <c r="AA44" i="21"/>
  <c r="AF44" i="21"/>
  <c r="AK44" i="21"/>
  <c r="AQ44" i="21"/>
  <c r="W44" i="21"/>
  <c r="AR44" i="21"/>
  <c r="AB44" i="21"/>
  <c r="AG44" i="21"/>
  <c r="Q44" i="21"/>
  <c r="AM44" i="21"/>
  <c r="A45" i="21"/>
  <c r="A88" i="21" s="1"/>
  <c r="R88" i="21" l="1"/>
  <c r="Z88" i="21"/>
  <c r="AH88" i="21"/>
  <c r="AP88" i="21"/>
  <c r="S88" i="21"/>
  <c r="AA88" i="21"/>
  <c r="AI88" i="21"/>
  <c r="AQ88" i="21"/>
  <c r="N88" i="21"/>
  <c r="V88" i="21"/>
  <c r="AD88" i="21"/>
  <c r="AL88" i="21"/>
  <c r="AT88" i="21"/>
  <c r="X88" i="21"/>
  <c r="AK88" i="21"/>
  <c r="Y88" i="21"/>
  <c r="AM88" i="21"/>
  <c r="O88" i="21"/>
  <c r="AB88" i="21"/>
  <c r="AN88" i="21"/>
  <c r="P88" i="21"/>
  <c r="AC88" i="21"/>
  <c r="AO88" i="21"/>
  <c r="Q88" i="21"/>
  <c r="AE88" i="21"/>
  <c r="AR88" i="21"/>
  <c r="T88" i="21"/>
  <c r="AF88" i="21"/>
  <c r="AS88" i="21"/>
  <c r="U88" i="21"/>
  <c r="AG88" i="21"/>
  <c r="W88" i="21"/>
  <c r="AJ88" i="21"/>
  <c r="M88" i="21"/>
  <c r="N45" i="21"/>
  <c r="R45" i="21"/>
  <c r="V45" i="21"/>
  <c r="Z45" i="21"/>
  <c r="AD45" i="21"/>
  <c r="AH45" i="21"/>
  <c r="AL45" i="21"/>
  <c r="AP45" i="21"/>
  <c r="AT45" i="21"/>
  <c r="O45" i="21"/>
  <c r="T45" i="21"/>
  <c r="Y45" i="21"/>
  <c r="AE45" i="21"/>
  <c r="AJ45" i="21"/>
  <c r="AO45" i="21"/>
  <c r="P45" i="21"/>
  <c r="U45" i="21"/>
  <c r="AA45" i="21"/>
  <c r="AF45" i="21"/>
  <c r="AK45" i="21"/>
  <c r="AQ45" i="21"/>
  <c r="Q45" i="21"/>
  <c r="W45" i="21"/>
  <c r="AB45" i="21"/>
  <c r="AG45" i="21"/>
  <c r="AM45" i="21"/>
  <c r="AR45" i="21"/>
  <c r="AC45" i="21"/>
  <c r="M45" i="21"/>
  <c r="M47" i="21" s="1"/>
  <c r="AI45" i="21"/>
  <c r="S45" i="21"/>
  <c r="AN45" i="21"/>
  <c r="X45" i="21"/>
  <c r="AS45" i="21"/>
  <c r="O90" i="21" l="1"/>
  <c r="S90" i="21"/>
  <c r="W90" i="21"/>
  <c r="N90" i="21"/>
  <c r="T90" i="21"/>
  <c r="P90" i="21"/>
  <c r="U90" i="21"/>
  <c r="Q90" i="21"/>
  <c r="V90" i="21"/>
  <c r="M90" i="21"/>
  <c r="M91" i="21" s="1"/>
  <c r="R90" i="21"/>
  <c r="AV9" i="19" l="1"/>
  <c r="S13" i="8" l="1"/>
  <c r="E46" i="4" l="1"/>
  <c r="D46" i="4"/>
  <c r="C46" i="4"/>
  <c r="B46" i="4"/>
  <c r="H46" i="4" l="1"/>
  <c r="K7" i="10"/>
  <c r="K8" i="10" s="1"/>
  <c r="K9" i="10" s="1"/>
  <c r="K10" i="10" s="1"/>
  <c r="K11" i="10" s="1"/>
  <c r="K12" i="10" s="1"/>
  <c r="K13" i="10" s="1"/>
  <c r="K14" i="10" s="1"/>
  <c r="K15" i="10" s="1"/>
  <c r="K16" i="10" s="1"/>
  <c r="K17" i="10" s="1"/>
  <c r="K18" i="10" s="1"/>
  <c r="K19" i="10" s="1"/>
  <c r="K20" i="10" s="1"/>
  <c r="K21" i="10" s="1"/>
  <c r="K22" i="10" s="1"/>
  <c r="K23" i="10" s="1"/>
  <c r="K24" i="10" s="1"/>
  <c r="K25" i="10" s="1"/>
  <c r="K26" i="10" s="1"/>
  <c r="K27" i="10" s="1"/>
  <c r="K28" i="10" s="1"/>
  <c r="K29" i="10" s="1"/>
  <c r="K30" i="10" s="1"/>
  <c r="K31" i="10" s="1"/>
  <c r="K32" i="10" s="1"/>
  <c r="K33" i="10" s="1"/>
  <c r="K34" i="10" s="1"/>
  <c r="K35" i="10" s="1"/>
  <c r="K36" i="10" s="1"/>
  <c r="K37" i="10" s="1"/>
  <c r="K38" i="10" s="1"/>
  <c r="K39" i="10" s="1"/>
  <c r="J7" i="10"/>
  <c r="J8" i="10" s="1"/>
  <c r="J9" i="10" s="1"/>
  <c r="J10" i="10" s="1"/>
  <c r="J11" i="10" s="1"/>
  <c r="J12" i="10" s="1"/>
  <c r="J13" i="10" s="1"/>
  <c r="J14" i="10" s="1"/>
  <c r="J15" i="10" s="1"/>
  <c r="J16" i="10" s="1"/>
  <c r="J17" i="10" s="1"/>
  <c r="J18" i="10" s="1"/>
  <c r="J19" i="10" s="1"/>
  <c r="J20" i="10" s="1"/>
  <c r="J21" i="10" s="1"/>
  <c r="J22" i="10" s="1"/>
  <c r="J23" i="10" s="1"/>
  <c r="J24" i="10" s="1"/>
  <c r="J25" i="10" s="1"/>
  <c r="J26" i="10" s="1"/>
  <c r="J27" i="10" s="1"/>
  <c r="J28" i="10" s="1"/>
  <c r="J29" i="10" s="1"/>
  <c r="J30" i="10" s="1"/>
  <c r="J31" i="10" s="1"/>
  <c r="J32" i="10" s="1"/>
  <c r="J33" i="10" s="1"/>
  <c r="J34" i="10" s="1"/>
  <c r="J35" i="10" s="1"/>
  <c r="J36" i="10" s="1"/>
  <c r="J37" i="10" s="1"/>
  <c r="J38" i="10" s="1"/>
  <c r="J39" i="10" s="1"/>
  <c r="B7" i="10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A7" i="10"/>
  <c r="A8" i="10" s="1"/>
  <c r="A9" i="10" s="1"/>
  <c r="A10" i="10" s="1"/>
  <c r="A11" i="10" s="1"/>
  <c r="S13" i="9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10" i="6"/>
  <c r="D7" i="3"/>
  <c r="O6" i="3"/>
  <c r="N6" i="3"/>
  <c r="M6" i="3"/>
  <c r="C53" i="21" s="1"/>
  <c r="B10" i="26"/>
  <c r="F6" i="3"/>
  <c r="AH8" i="10" s="1"/>
  <c r="B6" i="38" s="1"/>
  <c r="A6" i="3"/>
  <c r="O10" i="2"/>
  <c r="N10" i="2"/>
  <c r="M10" i="2"/>
  <c r="O9" i="2"/>
  <c r="N9" i="2"/>
  <c r="M9" i="2"/>
  <c r="O8" i="2"/>
  <c r="N8" i="2"/>
  <c r="M8" i="2"/>
  <c r="C55" i="6" s="1"/>
  <c r="H55" i="6" s="1"/>
  <c r="O7" i="2"/>
  <c r="N7" i="2"/>
  <c r="D54" i="6" s="1"/>
  <c r="I54" i="6" s="1"/>
  <c r="M7" i="2"/>
  <c r="C54" i="6" s="1"/>
  <c r="H54" i="6" s="1"/>
  <c r="O6" i="2"/>
  <c r="E53" i="6" s="1"/>
  <c r="J53" i="6" s="1"/>
  <c r="N6" i="2"/>
  <c r="D53" i="6" s="1"/>
  <c r="I53" i="6" s="1"/>
  <c r="M6" i="2"/>
  <c r="C53" i="6" s="1"/>
  <c r="H53" i="6" s="1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H10" i="26" l="1"/>
  <c r="A7" i="3"/>
  <c r="A10" i="25"/>
  <c r="E10" i="26"/>
  <c r="K10" i="26" s="1"/>
  <c r="E53" i="21"/>
  <c r="J53" i="21" s="1"/>
  <c r="H53" i="21"/>
  <c r="D10" i="26"/>
  <c r="J10" i="26" s="1"/>
  <c r="D53" i="21"/>
  <c r="I53" i="21" s="1"/>
  <c r="A12" i="10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D14" i="25"/>
  <c r="J14" i="25" s="1"/>
  <c r="D57" i="6"/>
  <c r="I57" i="6" s="1"/>
  <c r="E12" i="25"/>
  <c r="K12" i="25" s="1"/>
  <c r="E55" i="6"/>
  <c r="J55" i="6" s="1"/>
  <c r="C13" i="25"/>
  <c r="I13" i="25" s="1"/>
  <c r="C56" i="6"/>
  <c r="H56" i="6" s="1"/>
  <c r="E14" i="25"/>
  <c r="K14" i="25" s="1"/>
  <c r="E57" i="6"/>
  <c r="J57" i="6" s="1"/>
  <c r="D12" i="25"/>
  <c r="J12" i="25" s="1"/>
  <c r="D55" i="6"/>
  <c r="I55" i="6" s="1"/>
  <c r="D13" i="25"/>
  <c r="J13" i="25" s="1"/>
  <c r="D56" i="6"/>
  <c r="I56" i="6" s="1"/>
  <c r="E11" i="25"/>
  <c r="K11" i="25" s="1"/>
  <c r="E54" i="6"/>
  <c r="J54" i="6" s="1"/>
  <c r="E13" i="25"/>
  <c r="K13" i="25" s="1"/>
  <c r="E56" i="6"/>
  <c r="J56" i="6" s="1"/>
  <c r="C14" i="25"/>
  <c r="I14" i="25" s="1"/>
  <c r="C57" i="6"/>
  <c r="H57" i="6" s="1"/>
  <c r="R10" i="6"/>
  <c r="V10" i="6"/>
  <c r="Z10" i="6"/>
  <c r="AD10" i="6"/>
  <c r="AH10" i="6"/>
  <c r="AL10" i="6"/>
  <c r="AP10" i="6"/>
  <c r="AT10" i="6"/>
  <c r="O10" i="6"/>
  <c r="S10" i="6"/>
  <c r="W10" i="6"/>
  <c r="AA10" i="6"/>
  <c r="AE10" i="6"/>
  <c r="AI10" i="6"/>
  <c r="AM10" i="6"/>
  <c r="AQ10" i="6"/>
  <c r="Q10" i="6"/>
  <c r="Y10" i="6"/>
  <c r="AG10" i="6"/>
  <c r="AO10" i="6"/>
  <c r="A53" i="6"/>
  <c r="U10" i="6"/>
  <c r="AK10" i="6"/>
  <c r="AF10" i="6"/>
  <c r="T10" i="6"/>
  <c r="AB10" i="6"/>
  <c r="AJ10" i="6"/>
  <c r="AR10" i="6"/>
  <c r="M10" i="6"/>
  <c r="AC10" i="6"/>
  <c r="AS10" i="6"/>
  <c r="P10" i="6"/>
  <c r="X10" i="6"/>
  <c r="AN10" i="6"/>
  <c r="C10" i="26"/>
  <c r="I10" i="26" s="1"/>
  <c r="P6" i="3"/>
  <c r="S6" i="2"/>
  <c r="S7" i="2" s="1"/>
  <c r="F15" i="8" s="1"/>
  <c r="D10" i="25"/>
  <c r="R6" i="2"/>
  <c r="R7" i="2" s="1"/>
  <c r="E15" i="8" s="1"/>
  <c r="C10" i="25"/>
  <c r="I10" i="25" s="1"/>
  <c r="C11" i="25"/>
  <c r="I11" i="25" s="1"/>
  <c r="T6" i="2"/>
  <c r="E10" i="25"/>
  <c r="D11" i="25"/>
  <c r="J11" i="25" s="1"/>
  <c r="C12" i="25"/>
  <c r="I12" i="25" s="1"/>
  <c r="D10" i="19"/>
  <c r="E10" i="19"/>
  <c r="Q6" i="3"/>
  <c r="B10" i="19"/>
  <c r="H10" i="19" s="1"/>
  <c r="R6" i="3"/>
  <c r="C10" i="19"/>
  <c r="E13" i="4"/>
  <c r="E14" i="4"/>
  <c r="D14" i="4"/>
  <c r="D13" i="4"/>
  <c r="C13" i="4"/>
  <c r="C14" i="4"/>
  <c r="E12" i="4"/>
  <c r="C12" i="4"/>
  <c r="D12" i="4"/>
  <c r="O11" i="2"/>
  <c r="E13" i="2"/>
  <c r="E18" i="6" s="1"/>
  <c r="D13" i="2"/>
  <c r="D18" i="6" s="1"/>
  <c r="C13" i="2"/>
  <c r="C18" i="6" s="1"/>
  <c r="M11" i="2"/>
  <c r="M7" i="3"/>
  <c r="C54" i="21" s="1"/>
  <c r="C10" i="4"/>
  <c r="D10" i="4"/>
  <c r="C11" i="4"/>
  <c r="E10" i="4"/>
  <c r="D11" i="4"/>
  <c r="E11" i="4"/>
  <c r="A11" i="6"/>
  <c r="D8" i="3"/>
  <c r="N7" i="3"/>
  <c r="F46" i="4"/>
  <c r="S6" i="3"/>
  <c r="E7" i="3"/>
  <c r="B11" i="26"/>
  <c r="T6" i="3"/>
  <c r="N12" i="2"/>
  <c r="N11" i="2"/>
  <c r="D58" i="6" s="1"/>
  <c r="I58" i="6" s="1"/>
  <c r="O12" i="2"/>
  <c r="AI10" i="26" l="1"/>
  <c r="AG10" i="26"/>
  <c r="R10" i="26"/>
  <c r="T10" i="26"/>
  <c r="AC10" i="26"/>
  <c r="AA10" i="26"/>
  <c r="AH10" i="26"/>
  <c r="AF10" i="26"/>
  <c r="W10" i="26"/>
  <c r="U10" i="26"/>
  <c r="Z10" i="26"/>
  <c r="Q10" i="26"/>
  <c r="P10" i="26"/>
  <c r="V10" i="26"/>
  <c r="O10" i="26"/>
  <c r="O48" i="26" s="1"/>
  <c r="Y10" i="26"/>
  <c r="S10" i="26"/>
  <c r="X10" i="26"/>
  <c r="AD10" i="26"/>
  <c r="AB10" i="26"/>
  <c r="AE10" i="26"/>
  <c r="L10" i="26"/>
  <c r="F10" i="26"/>
  <c r="F53" i="21"/>
  <c r="AQ10" i="26"/>
  <c r="AJ10" i="26"/>
  <c r="AU10" i="26"/>
  <c r="AR10" i="26"/>
  <c r="T53" i="6"/>
  <c r="AC53" i="6"/>
  <c r="AL53" i="6"/>
  <c r="O53" i="6"/>
  <c r="AQ53" i="6"/>
  <c r="AT53" i="6"/>
  <c r="U53" i="6"/>
  <c r="AD53" i="6"/>
  <c r="AM53" i="6"/>
  <c r="N53" i="6"/>
  <c r="V53" i="6"/>
  <c r="AN53" i="6"/>
  <c r="AO53" i="6"/>
  <c r="Z53" i="6"/>
  <c r="AE53" i="6"/>
  <c r="W53" i="6"/>
  <c r="AI53" i="6"/>
  <c r="AA53" i="6"/>
  <c r="AF53" i="6"/>
  <c r="AJ53" i="6"/>
  <c r="P53" i="6"/>
  <c r="Y53" i="6"/>
  <c r="AG53" i="6"/>
  <c r="AP53" i="6"/>
  <c r="Q53" i="6"/>
  <c r="AB53" i="6"/>
  <c r="R53" i="6"/>
  <c r="AK53" i="6"/>
  <c r="AS53" i="6"/>
  <c r="S53" i="6"/>
  <c r="M53" i="6"/>
  <c r="AP10" i="26"/>
  <c r="AO10" i="26"/>
  <c r="AN10" i="26"/>
  <c r="AM10" i="26"/>
  <c r="K53" i="21"/>
  <c r="AH53" i="21"/>
  <c r="AR53" i="21"/>
  <c r="X53" i="21"/>
  <c r="AT10" i="26"/>
  <c r="AL10" i="26"/>
  <c r="H54" i="21"/>
  <c r="D11" i="26"/>
  <c r="J11" i="26" s="1"/>
  <c r="D54" i="21"/>
  <c r="I54" i="21" s="1"/>
  <c r="AS10" i="26"/>
  <c r="AK10" i="26"/>
  <c r="A10" i="4"/>
  <c r="N10" i="25"/>
  <c r="A8" i="3"/>
  <c r="A11" i="25"/>
  <c r="E15" i="25"/>
  <c r="K15" i="25" s="1"/>
  <c r="E58" i="6"/>
  <c r="J58" i="6" s="1"/>
  <c r="J10" i="25"/>
  <c r="K10" i="25"/>
  <c r="C15" i="25"/>
  <c r="I15" i="25" s="1"/>
  <c r="C58" i="6"/>
  <c r="H58" i="6" s="1"/>
  <c r="E16" i="25"/>
  <c r="K16" i="25" s="1"/>
  <c r="E59" i="6"/>
  <c r="J59" i="6" s="1"/>
  <c r="D16" i="25"/>
  <c r="J16" i="25" s="1"/>
  <c r="D59" i="6"/>
  <c r="I59" i="6" s="1"/>
  <c r="M11" i="6"/>
  <c r="Q11" i="6"/>
  <c r="U11" i="6"/>
  <c r="Y11" i="6"/>
  <c r="AC11" i="6"/>
  <c r="AG11" i="6"/>
  <c r="AK11" i="6"/>
  <c r="AO11" i="6"/>
  <c r="AS11" i="6"/>
  <c r="N11" i="6"/>
  <c r="R11" i="6"/>
  <c r="V11" i="6"/>
  <c r="Z11" i="6"/>
  <c r="AD11" i="6"/>
  <c r="AH11" i="6"/>
  <c r="AL11" i="6"/>
  <c r="AP11" i="6"/>
  <c r="AT11" i="6"/>
  <c r="S11" i="6"/>
  <c r="W11" i="6"/>
  <c r="AA11" i="6"/>
  <c r="AE11" i="6"/>
  <c r="AI11" i="6"/>
  <c r="AM11" i="6"/>
  <c r="AQ11" i="6"/>
  <c r="P11" i="6"/>
  <c r="AF11" i="6"/>
  <c r="T11" i="6"/>
  <c r="AJ11" i="6"/>
  <c r="X11" i="6"/>
  <c r="AN11" i="6"/>
  <c r="AB11" i="6"/>
  <c r="AR11" i="6"/>
  <c r="A54" i="6"/>
  <c r="C11" i="26"/>
  <c r="I11" i="26" s="1"/>
  <c r="H11" i="26"/>
  <c r="T7" i="2"/>
  <c r="G15" i="8" s="1"/>
  <c r="S8" i="2"/>
  <c r="F16" i="8" s="1"/>
  <c r="D15" i="25"/>
  <c r="R8" i="2"/>
  <c r="E16" i="8" s="1"/>
  <c r="E14" i="2"/>
  <c r="E19" i="6" s="1"/>
  <c r="G14" i="9"/>
  <c r="E14" i="9"/>
  <c r="F14" i="9"/>
  <c r="D14" i="9"/>
  <c r="N14" i="9" s="1"/>
  <c r="F10" i="19"/>
  <c r="C14" i="2"/>
  <c r="C19" i="6" s="1"/>
  <c r="D14" i="2"/>
  <c r="D19" i="6" s="1"/>
  <c r="X6" i="2"/>
  <c r="X7" i="2" s="1"/>
  <c r="X8" i="2" s="1"/>
  <c r="X9" i="2" s="1"/>
  <c r="X10" i="2" s="1"/>
  <c r="O13" i="2"/>
  <c r="E60" i="6" s="1"/>
  <c r="J60" i="6" s="1"/>
  <c r="E16" i="4"/>
  <c r="E15" i="4"/>
  <c r="D15" i="4"/>
  <c r="D16" i="4"/>
  <c r="C15" i="4"/>
  <c r="M12" i="2"/>
  <c r="R7" i="3"/>
  <c r="E15" i="9" s="1"/>
  <c r="D11" i="19"/>
  <c r="M8" i="3"/>
  <c r="C11" i="19"/>
  <c r="B11" i="19"/>
  <c r="G14" i="8"/>
  <c r="L14" i="8" s="1"/>
  <c r="E14" i="8"/>
  <c r="J14" i="8" s="1"/>
  <c r="V6" i="2"/>
  <c r="V7" i="2" s="1"/>
  <c r="V8" i="2" s="1"/>
  <c r="V9" i="2" s="1"/>
  <c r="V10" i="2" s="1"/>
  <c r="F14" i="8"/>
  <c r="K14" i="8" s="1"/>
  <c r="A12" i="6"/>
  <c r="S7" i="3"/>
  <c r="F15" i="9" s="1"/>
  <c r="L8" i="3"/>
  <c r="N8" i="3"/>
  <c r="O7" i="3"/>
  <c r="E8" i="3"/>
  <c r="Q7" i="3"/>
  <c r="D15" i="9" s="1"/>
  <c r="F7" i="3"/>
  <c r="AH9" i="10" s="1"/>
  <c r="B7" i="38" s="1"/>
  <c r="U6" i="2"/>
  <c r="U7" i="2" s="1"/>
  <c r="U8" i="2" s="1"/>
  <c r="U9" i="2" s="1"/>
  <c r="U10" i="2" s="1"/>
  <c r="W6" i="2"/>
  <c r="W7" i="2" s="1"/>
  <c r="W8" i="2" s="1"/>
  <c r="W9" i="2" s="1"/>
  <c r="W10" i="2" s="1"/>
  <c r="M13" i="2"/>
  <c r="AV10" i="26" l="1"/>
  <c r="A11" i="4"/>
  <c r="A10" i="19"/>
  <c r="D12" i="26"/>
  <c r="J12" i="26" s="1"/>
  <c r="D55" i="21"/>
  <c r="I55" i="21" s="1"/>
  <c r="Q54" i="6"/>
  <c r="Z54" i="6"/>
  <c r="AH54" i="6"/>
  <c r="AQ54" i="6"/>
  <c r="R54" i="6"/>
  <c r="U54" i="6"/>
  <c r="AD54" i="6"/>
  <c r="AM54" i="6"/>
  <c r="W54" i="6"/>
  <c r="AJ54" i="6"/>
  <c r="X54" i="6"/>
  <c r="AK54" i="6"/>
  <c r="N54" i="6"/>
  <c r="AA54" i="6"/>
  <c r="AL54" i="6"/>
  <c r="O54" i="6"/>
  <c r="AB54" i="6"/>
  <c r="AN54" i="6"/>
  <c r="P54" i="6"/>
  <c r="AC54" i="6"/>
  <c r="AO54" i="6"/>
  <c r="S54" i="6"/>
  <c r="AE54" i="6"/>
  <c r="AP54" i="6"/>
  <c r="T54" i="6"/>
  <c r="AF54" i="6"/>
  <c r="AR54" i="6"/>
  <c r="V54" i="6"/>
  <c r="AG54" i="6"/>
  <c r="AT54" i="6"/>
  <c r="M54" i="6"/>
  <c r="E11" i="26"/>
  <c r="K11" i="26" s="1"/>
  <c r="L11" i="26" s="1"/>
  <c r="E54" i="21"/>
  <c r="J54" i="21" s="1"/>
  <c r="AI54" i="21" s="1"/>
  <c r="B12" i="26"/>
  <c r="B55" i="21"/>
  <c r="N11" i="25"/>
  <c r="O11" i="25"/>
  <c r="C12" i="26"/>
  <c r="I12" i="26" s="1"/>
  <c r="C55" i="21"/>
  <c r="H55" i="21" s="1"/>
  <c r="A9" i="3"/>
  <c r="A12" i="25"/>
  <c r="T8" i="2"/>
  <c r="G16" i="8" s="1"/>
  <c r="L16" i="8" s="1"/>
  <c r="C17" i="25"/>
  <c r="I17" i="25" s="1"/>
  <c r="C60" i="6"/>
  <c r="H60" i="6" s="1"/>
  <c r="C16" i="25"/>
  <c r="I16" i="25" s="1"/>
  <c r="C59" i="6"/>
  <c r="H59" i="6" s="1"/>
  <c r="N12" i="6"/>
  <c r="R12" i="6"/>
  <c r="V12" i="6"/>
  <c r="Z12" i="6"/>
  <c r="AD12" i="6"/>
  <c r="AH12" i="6"/>
  <c r="AL12" i="6"/>
  <c r="AP12" i="6"/>
  <c r="AT12" i="6"/>
  <c r="O12" i="6"/>
  <c r="S12" i="6"/>
  <c r="W12" i="6"/>
  <c r="AA12" i="6"/>
  <c r="AE12" i="6"/>
  <c r="AI12" i="6"/>
  <c r="AM12" i="6"/>
  <c r="AQ12" i="6"/>
  <c r="T12" i="6"/>
  <c r="X12" i="6"/>
  <c r="AB12" i="6"/>
  <c r="AF12" i="6"/>
  <c r="AJ12" i="6"/>
  <c r="AN12" i="6"/>
  <c r="AR12" i="6"/>
  <c r="Y12" i="6"/>
  <c r="AO12" i="6"/>
  <c r="M12" i="6"/>
  <c r="AC12" i="6"/>
  <c r="AS12" i="6"/>
  <c r="Q12" i="6"/>
  <c r="AG12" i="6"/>
  <c r="U12" i="6"/>
  <c r="AK12" i="6"/>
  <c r="A55" i="6"/>
  <c r="P7" i="3"/>
  <c r="C9" i="3"/>
  <c r="M9" i="3" s="1"/>
  <c r="D9" i="3"/>
  <c r="N9" i="3" s="1"/>
  <c r="S9" i="2"/>
  <c r="F17" i="8" s="1"/>
  <c r="K17" i="8" s="1"/>
  <c r="J15" i="25"/>
  <c r="K16" i="8"/>
  <c r="J16" i="8"/>
  <c r="R9" i="2"/>
  <c r="E17" i="8" s="1"/>
  <c r="J15" i="8"/>
  <c r="E17" i="25"/>
  <c r="K17" i="25" s="1"/>
  <c r="K15" i="8"/>
  <c r="L15" i="8"/>
  <c r="C17" i="4"/>
  <c r="E17" i="4"/>
  <c r="D15" i="2"/>
  <c r="D20" i="6" s="1"/>
  <c r="I14" i="9"/>
  <c r="J14" i="9"/>
  <c r="O14" i="9"/>
  <c r="K14" i="9"/>
  <c r="P14" i="9"/>
  <c r="L14" i="9"/>
  <c r="Q14" i="9"/>
  <c r="P14" i="8"/>
  <c r="Q14" i="8"/>
  <c r="O14" i="8"/>
  <c r="H14" i="9"/>
  <c r="E15" i="2"/>
  <c r="E20" i="6" s="1"/>
  <c r="O14" i="2"/>
  <c r="E61" i="6" s="1"/>
  <c r="J61" i="6" s="1"/>
  <c r="M14" i="2"/>
  <c r="C61" i="6" s="1"/>
  <c r="H61" i="6" s="1"/>
  <c r="C15" i="2"/>
  <c r="C20" i="6" s="1"/>
  <c r="N13" i="2"/>
  <c r="D60" i="6" s="1"/>
  <c r="I60" i="6" s="1"/>
  <c r="C16" i="4"/>
  <c r="X11" i="2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E9" i="3"/>
  <c r="E11" i="19"/>
  <c r="S8" i="3"/>
  <c r="F16" i="9" s="1"/>
  <c r="D12" i="19"/>
  <c r="C12" i="19"/>
  <c r="R8" i="3"/>
  <c r="E16" i="9" s="1"/>
  <c r="H11" i="19"/>
  <c r="B12" i="19"/>
  <c r="V11" i="2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U11" i="2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A13" i="6"/>
  <c r="Q8" i="3"/>
  <c r="D16" i="9" s="1"/>
  <c r="F8" i="3"/>
  <c r="AH10" i="10" s="1"/>
  <c r="B8" i="38" s="1"/>
  <c r="L9" i="3"/>
  <c r="T7" i="3"/>
  <c r="G15" i="9" s="1"/>
  <c r="O8" i="3"/>
  <c r="W11" i="2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U11" i="26" l="1"/>
  <c r="AA11" i="26"/>
  <c r="X11" i="26"/>
  <c r="AJ11" i="26"/>
  <c r="Y11" i="26"/>
  <c r="R11" i="26"/>
  <c r="Q11" i="26"/>
  <c r="T11" i="26"/>
  <c r="AD11" i="26"/>
  <c r="AG11" i="26"/>
  <c r="AH11" i="26"/>
  <c r="W11" i="26"/>
  <c r="S11" i="26"/>
  <c r="AE11" i="26"/>
  <c r="V11" i="26"/>
  <c r="AB11" i="26"/>
  <c r="Z11" i="26"/>
  <c r="AF11" i="26"/>
  <c r="AI11" i="26"/>
  <c r="AC11" i="26"/>
  <c r="H12" i="26"/>
  <c r="K54" i="21"/>
  <c r="A11" i="19"/>
  <c r="AN11" i="26"/>
  <c r="F11" i="26"/>
  <c r="A12" i="4"/>
  <c r="O11" i="4"/>
  <c r="D13" i="26"/>
  <c r="J13" i="26" s="1"/>
  <c r="D56" i="21"/>
  <c r="I56" i="21" s="1"/>
  <c r="AK11" i="26"/>
  <c r="AM11" i="26"/>
  <c r="F54" i="21"/>
  <c r="C13" i="26"/>
  <c r="I13" i="26" s="1"/>
  <c r="C56" i="21"/>
  <c r="H56" i="21" s="1"/>
  <c r="AS11" i="26"/>
  <c r="AL11" i="26"/>
  <c r="AU11" i="26"/>
  <c r="P11" i="26"/>
  <c r="P48" i="26" s="1"/>
  <c r="AP11" i="26"/>
  <c r="E12" i="26"/>
  <c r="K12" i="26" s="1"/>
  <c r="E55" i="21"/>
  <c r="J55" i="21" s="1"/>
  <c r="R55" i="6"/>
  <c r="AA55" i="6"/>
  <c r="AI55" i="6"/>
  <c r="AR55" i="6"/>
  <c r="N55" i="6"/>
  <c r="V55" i="6"/>
  <c r="AE55" i="6"/>
  <c r="AN55" i="6"/>
  <c r="X55" i="6"/>
  <c r="AK55" i="6"/>
  <c r="O55" i="6"/>
  <c r="Y55" i="6"/>
  <c r="AL55" i="6"/>
  <c r="P55" i="6"/>
  <c r="AB55" i="6"/>
  <c r="AM55" i="6"/>
  <c r="Q55" i="6"/>
  <c r="AC55" i="6"/>
  <c r="AO55" i="6"/>
  <c r="S55" i="6"/>
  <c r="AD55" i="6"/>
  <c r="AP55" i="6"/>
  <c r="T55" i="6"/>
  <c r="AF55" i="6"/>
  <c r="AQ55" i="6"/>
  <c r="U55" i="6"/>
  <c r="AG55" i="6"/>
  <c r="AS55" i="6"/>
  <c r="W55" i="6"/>
  <c r="AH55" i="6"/>
  <c r="M55" i="6"/>
  <c r="AQ11" i="26"/>
  <c r="AR11" i="26"/>
  <c r="G55" i="21"/>
  <c r="AT11" i="26"/>
  <c r="Y54" i="21"/>
  <c r="B13" i="26"/>
  <c r="B56" i="21"/>
  <c r="P12" i="25"/>
  <c r="N12" i="25"/>
  <c r="O12" i="25"/>
  <c r="AS54" i="21"/>
  <c r="AO11" i="26"/>
  <c r="A10" i="3"/>
  <c r="A13" i="25"/>
  <c r="T9" i="2"/>
  <c r="G17" i="8" s="1"/>
  <c r="L17" i="8" s="1"/>
  <c r="Q11" i="21"/>
  <c r="O13" i="6"/>
  <c r="S13" i="6"/>
  <c r="W13" i="6"/>
  <c r="AA13" i="6"/>
  <c r="AE13" i="6"/>
  <c r="AI13" i="6"/>
  <c r="AM13" i="6"/>
  <c r="AQ13" i="6"/>
  <c r="M13" i="6"/>
  <c r="U13" i="6"/>
  <c r="Y13" i="6"/>
  <c r="AC13" i="6"/>
  <c r="AG13" i="6"/>
  <c r="AK13" i="6"/>
  <c r="AO13" i="6"/>
  <c r="AS13" i="6"/>
  <c r="P13" i="6"/>
  <c r="X13" i="6"/>
  <c r="AF13" i="6"/>
  <c r="AN13" i="6"/>
  <c r="R13" i="6"/>
  <c r="Z13" i="6"/>
  <c r="AH13" i="6"/>
  <c r="AP13" i="6"/>
  <c r="T13" i="6"/>
  <c r="AB13" i="6"/>
  <c r="AJ13" i="6"/>
  <c r="AR13" i="6"/>
  <c r="N13" i="6"/>
  <c r="AT13" i="6"/>
  <c r="V13" i="6"/>
  <c r="AD13" i="6"/>
  <c r="AL13" i="6"/>
  <c r="A56" i="6"/>
  <c r="S10" i="2"/>
  <c r="F18" i="8" s="1"/>
  <c r="D17" i="25"/>
  <c r="J17" i="25" s="1"/>
  <c r="C18" i="25"/>
  <c r="I18" i="25" s="1"/>
  <c r="J17" i="8"/>
  <c r="R10" i="2"/>
  <c r="E18" i="8" s="1"/>
  <c r="E18" i="25"/>
  <c r="K18" i="25" s="1"/>
  <c r="E18" i="4"/>
  <c r="D17" i="4"/>
  <c r="C18" i="4"/>
  <c r="K15" i="9"/>
  <c r="P15" i="9"/>
  <c r="I16" i="9"/>
  <c r="N16" i="9"/>
  <c r="I15" i="9"/>
  <c r="N15" i="9"/>
  <c r="J15" i="9"/>
  <c r="O15" i="9"/>
  <c r="O15" i="8"/>
  <c r="P15" i="8"/>
  <c r="Q15" i="8"/>
  <c r="R14" i="9"/>
  <c r="M14" i="9"/>
  <c r="X90" i="21"/>
  <c r="E16" i="2"/>
  <c r="E21" i="6" s="1"/>
  <c r="D16" i="2"/>
  <c r="D21" i="6" s="1"/>
  <c r="M15" i="2"/>
  <c r="C62" i="6" s="1"/>
  <c r="H62" i="6" s="1"/>
  <c r="C16" i="2"/>
  <c r="C21" i="6" s="1"/>
  <c r="O15" i="2"/>
  <c r="E62" i="6" s="1"/>
  <c r="J62" i="6" s="1"/>
  <c r="N14" i="2"/>
  <c r="D61" i="6" s="1"/>
  <c r="I61" i="6" s="1"/>
  <c r="N15" i="2"/>
  <c r="D62" i="6" s="1"/>
  <c r="I62" i="6" s="1"/>
  <c r="D13" i="19"/>
  <c r="O9" i="3"/>
  <c r="F11" i="19"/>
  <c r="E12" i="19"/>
  <c r="F9" i="3"/>
  <c r="AH11" i="10" s="1"/>
  <c r="B9" i="38" s="1"/>
  <c r="S9" i="3"/>
  <c r="F17" i="9" s="1"/>
  <c r="R9" i="3"/>
  <c r="E17" i="9" s="1"/>
  <c r="C13" i="19"/>
  <c r="B13" i="19"/>
  <c r="H12" i="19"/>
  <c r="A14" i="6"/>
  <c r="Q9" i="3"/>
  <c r="D17" i="9" s="1"/>
  <c r="T8" i="3"/>
  <c r="G16" i="9" s="1"/>
  <c r="P8" i="3"/>
  <c r="AD12" i="26" l="1"/>
  <c r="AK12" i="26"/>
  <c r="AJ12" i="26"/>
  <c r="R12" i="26"/>
  <c r="Z12" i="26"/>
  <c r="AC12" i="26"/>
  <c r="Q12" i="26"/>
  <c r="Q48" i="26" s="1"/>
  <c r="T12" i="26"/>
  <c r="AH12" i="26"/>
  <c r="V12" i="26"/>
  <c r="X12" i="26"/>
  <c r="AB12" i="26"/>
  <c r="AE12" i="26"/>
  <c r="Y12" i="26"/>
  <c r="U12" i="26"/>
  <c r="AG12" i="26"/>
  <c r="AI12" i="26"/>
  <c r="S12" i="26"/>
  <c r="W12" i="26"/>
  <c r="AF12" i="26"/>
  <c r="AA12" i="26"/>
  <c r="L12" i="26"/>
  <c r="H13" i="26"/>
  <c r="F12" i="26"/>
  <c r="AU12" i="26"/>
  <c r="AT12" i="26"/>
  <c r="AR12" i="26"/>
  <c r="AS12" i="26"/>
  <c r="AO12" i="26"/>
  <c r="AP12" i="26"/>
  <c r="AM12" i="26"/>
  <c r="AQ12" i="26"/>
  <c r="AN12" i="26"/>
  <c r="AL12" i="26"/>
  <c r="T10" i="2"/>
  <c r="G18" i="8" s="1"/>
  <c r="L18" i="8" s="1"/>
  <c r="AV11" i="26"/>
  <c r="F55" i="21"/>
  <c r="P13" i="25"/>
  <c r="Q13" i="25"/>
  <c r="O13" i="25"/>
  <c r="N13" i="25"/>
  <c r="A11" i="3"/>
  <c r="A14" i="25"/>
  <c r="G56" i="21"/>
  <c r="E13" i="26"/>
  <c r="K13" i="26" s="1"/>
  <c r="E56" i="21"/>
  <c r="J56" i="21" s="1"/>
  <c r="A13" i="4"/>
  <c r="P12" i="4"/>
  <c r="O11" i="19"/>
  <c r="A12" i="19"/>
  <c r="K55" i="21"/>
  <c r="AJ55" i="21"/>
  <c r="AT55" i="21"/>
  <c r="Z55" i="21"/>
  <c r="S56" i="6"/>
  <c r="AB56" i="6"/>
  <c r="AJ56" i="6"/>
  <c r="AS56" i="6"/>
  <c r="O56" i="6"/>
  <c r="W56" i="6"/>
  <c r="AF56" i="6"/>
  <c r="AO56" i="6"/>
  <c r="N56" i="6"/>
  <c r="Y56" i="6"/>
  <c r="AL56" i="6"/>
  <c r="P56" i="6"/>
  <c r="Z56" i="6"/>
  <c r="AM56" i="6"/>
  <c r="Q56" i="6"/>
  <c r="AC56" i="6"/>
  <c r="AN56" i="6"/>
  <c r="R56" i="6"/>
  <c r="AD56" i="6"/>
  <c r="AP56" i="6"/>
  <c r="T56" i="6"/>
  <c r="AE56" i="6"/>
  <c r="AQ56" i="6"/>
  <c r="U56" i="6"/>
  <c r="AG56" i="6"/>
  <c r="AR56" i="6"/>
  <c r="V56" i="6"/>
  <c r="AH56" i="6"/>
  <c r="AT56" i="6"/>
  <c r="X56" i="6"/>
  <c r="AI56" i="6"/>
  <c r="M56" i="6"/>
  <c r="B14" i="26"/>
  <c r="B57" i="21"/>
  <c r="P14" i="6"/>
  <c r="T14" i="6"/>
  <c r="X14" i="6"/>
  <c r="AB14" i="6"/>
  <c r="AF14" i="6"/>
  <c r="AJ14" i="6"/>
  <c r="AN14" i="6"/>
  <c r="AR14" i="6"/>
  <c r="N14" i="6"/>
  <c r="V14" i="6"/>
  <c r="Z14" i="6"/>
  <c r="AD14" i="6"/>
  <c r="AH14" i="6"/>
  <c r="AL14" i="6"/>
  <c r="AP14" i="6"/>
  <c r="AT14" i="6"/>
  <c r="Q14" i="6"/>
  <c r="Y14" i="6"/>
  <c r="AG14" i="6"/>
  <c r="AO14" i="6"/>
  <c r="S14" i="6"/>
  <c r="AA14" i="6"/>
  <c r="AI14" i="6"/>
  <c r="AQ14" i="6"/>
  <c r="M14" i="6"/>
  <c r="U14" i="6"/>
  <c r="AC14" i="6"/>
  <c r="AK14" i="6"/>
  <c r="AS14" i="6"/>
  <c r="AM14" i="6"/>
  <c r="O14" i="6"/>
  <c r="W14" i="6"/>
  <c r="AE14" i="6"/>
  <c r="A57" i="6"/>
  <c r="N10" i="3"/>
  <c r="S10" i="3" s="1"/>
  <c r="F18" i="9" s="1"/>
  <c r="E17" i="2"/>
  <c r="E22" i="6" s="1"/>
  <c r="S11" i="2"/>
  <c r="F19" i="8" s="1"/>
  <c r="K18" i="8"/>
  <c r="J18" i="8"/>
  <c r="R11" i="2"/>
  <c r="E19" i="8" s="1"/>
  <c r="D19" i="25"/>
  <c r="J19" i="25" s="1"/>
  <c r="E19" i="25"/>
  <c r="K19" i="25" s="1"/>
  <c r="D18" i="25"/>
  <c r="J18" i="25" s="1"/>
  <c r="C19" i="25"/>
  <c r="I19" i="25" s="1"/>
  <c r="D18" i="4"/>
  <c r="C19" i="4"/>
  <c r="E19" i="4"/>
  <c r="D19" i="4"/>
  <c r="J16" i="9"/>
  <c r="O16" i="9"/>
  <c r="L15" i="9"/>
  <c r="M15" i="9" s="1"/>
  <c r="Q15" i="9"/>
  <c r="R15" i="9" s="1"/>
  <c r="K16" i="9"/>
  <c r="P16" i="9"/>
  <c r="P16" i="8"/>
  <c r="O16" i="8"/>
  <c r="Q16" i="8"/>
  <c r="S14" i="9"/>
  <c r="O7" i="10" s="1"/>
  <c r="AM7" i="10" s="1"/>
  <c r="Y90" i="21"/>
  <c r="P9" i="3"/>
  <c r="D17" i="2"/>
  <c r="D22" i="6" s="1"/>
  <c r="C17" i="2"/>
  <c r="C22" i="6" s="1"/>
  <c r="O16" i="2"/>
  <c r="E63" i="6" s="1"/>
  <c r="J63" i="6" s="1"/>
  <c r="N16" i="2"/>
  <c r="D63" i="6" s="1"/>
  <c r="I63" i="6" s="1"/>
  <c r="E13" i="19"/>
  <c r="O10" i="3"/>
  <c r="B15" i="21"/>
  <c r="F12" i="19"/>
  <c r="J12" i="3"/>
  <c r="H13" i="19"/>
  <c r="B14" i="19"/>
  <c r="A15" i="6"/>
  <c r="H15" i="9"/>
  <c r="T9" i="3"/>
  <c r="G17" i="9" s="1"/>
  <c r="L11" i="3"/>
  <c r="Q10" i="3"/>
  <c r="D18" i="9" s="1"/>
  <c r="M16" i="2"/>
  <c r="C63" i="6" s="1"/>
  <c r="H63" i="6" s="1"/>
  <c r="AN13" i="26" l="1"/>
  <c r="L13" i="26"/>
  <c r="F13" i="26"/>
  <c r="T13" i="26"/>
  <c r="H14" i="26"/>
  <c r="V13" i="26"/>
  <c r="AK13" i="26"/>
  <c r="AG13" i="26"/>
  <c r="AI13" i="26"/>
  <c r="Z13" i="26"/>
  <c r="AA13" i="26"/>
  <c r="AB13" i="26"/>
  <c r="AF13" i="26"/>
  <c r="U13" i="26"/>
  <c r="W13" i="26"/>
  <c r="AH13" i="26"/>
  <c r="AJ13" i="26"/>
  <c r="X13" i="26"/>
  <c r="S13" i="26"/>
  <c r="AE13" i="26"/>
  <c r="AC13" i="26"/>
  <c r="AL13" i="26"/>
  <c r="AD13" i="26"/>
  <c r="Y13" i="26"/>
  <c r="G5" i="38"/>
  <c r="T11" i="2"/>
  <c r="G19" i="8" s="1"/>
  <c r="L19" i="8" s="1"/>
  <c r="AM13" i="26"/>
  <c r="AU13" i="26"/>
  <c r="AT13" i="26"/>
  <c r="AS13" i="26"/>
  <c r="AR13" i="26"/>
  <c r="AQ13" i="26"/>
  <c r="AV12" i="26"/>
  <c r="D14" i="19"/>
  <c r="F56" i="21"/>
  <c r="AP13" i="26"/>
  <c r="AO13" i="26"/>
  <c r="B15" i="26"/>
  <c r="B58" i="21"/>
  <c r="D14" i="26"/>
  <c r="J14" i="26" s="1"/>
  <c r="D57" i="21"/>
  <c r="I57" i="21" s="1"/>
  <c r="R13" i="26"/>
  <c r="R48" i="26" s="1"/>
  <c r="P14" i="25"/>
  <c r="O14" i="25"/>
  <c r="R14" i="25"/>
  <c r="N14" i="25"/>
  <c r="Q14" i="25"/>
  <c r="A13" i="19"/>
  <c r="P12" i="19"/>
  <c r="O12" i="19"/>
  <c r="A12" i="3"/>
  <c r="A15" i="25"/>
  <c r="A14" i="4"/>
  <c r="P13" i="4"/>
  <c r="Q13" i="4"/>
  <c r="E14" i="26"/>
  <c r="K14" i="26" s="1"/>
  <c r="E57" i="21"/>
  <c r="J57" i="21" s="1"/>
  <c r="T57" i="6"/>
  <c r="AC57" i="6"/>
  <c r="AK57" i="6"/>
  <c r="AT57" i="6"/>
  <c r="P57" i="6"/>
  <c r="X57" i="6"/>
  <c r="AG57" i="6"/>
  <c r="AP57" i="6"/>
  <c r="O57" i="6"/>
  <c r="Z57" i="6"/>
  <c r="AM57" i="6"/>
  <c r="Q57" i="6"/>
  <c r="AA57" i="6"/>
  <c r="AN57" i="6"/>
  <c r="R57" i="6"/>
  <c r="AD57" i="6"/>
  <c r="AO57" i="6"/>
  <c r="S57" i="6"/>
  <c r="AE57" i="6"/>
  <c r="AQ57" i="6"/>
  <c r="U57" i="6"/>
  <c r="AF57" i="6"/>
  <c r="AR57" i="6"/>
  <c r="V57" i="6"/>
  <c r="AH57" i="6"/>
  <c r="AS57" i="6"/>
  <c r="W57" i="6"/>
  <c r="AI57" i="6"/>
  <c r="N57" i="6"/>
  <c r="Y57" i="6"/>
  <c r="AJ57" i="6"/>
  <c r="M57" i="6"/>
  <c r="G57" i="21"/>
  <c r="F10" i="3"/>
  <c r="AH12" i="10" s="1"/>
  <c r="B10" i="38" s="1"/>
  <c r="K56" i="21"/>
  <c r="AK56" i="21"/>
  <c r="AA56" i="21"/>
  <c r="M15" i="6"/>
  <c r="Q15" i="6"/>
  <c r="U15" i="6"/>
  <c r="Y15" i="6"/>
  <c r="AC15" i="6"/>
  <c r="AG15" i="6"/>
  <c r="AK15" i="6"/>
  <c r="AO15" i="6"/>
  <c r="AS15" i="6"/>
  <c r="O15" i="6"/>
  <c r="W15" i="6"/>
  <c r="AA15" i="6"/>
  <c r="AE15" i="6"/>
  <c r="AI15" i="6"/>
  <c r="AM15" i="6"/>
  <c r="AQ15" i="6"/>
  <c r="R15" i="6"/>
  <c r="Z15" i="6"/>
  <c r="AH15" i="6"/>
  <c r="AP15" i="6"/>
  <c r="T15" i="6"/>
  <c r="AB15" i="6"/>
  <c r="AJ15" i="6"/>
  <c r="AR15" i="6"/>
  <c r="N15" i="6"/>
  <c r="V15" i="6"/>
  <c r="AD15" i="6"/>
  <c r="AL15" i="6"/>
  <c r="AT15" i="6"/>
  <c r="AF15" i="6"/>
  <c r="AN15" i="6"/>
  <c r="P15" i="6"/>
  <c r="A58" i="6"/>
  <c r="X15" i="6"/>
  <c r="I12" i="3"/>
  <c r="Z90" i="21"/>
  <c r="H17" i="26"/>
  <c r="S12" i="2"/>
  <c r="F20" i="8" s="1"/>
  <c r="K19" i="8"/>
  <c r="C20" i="25"/>
  <c r="I20" i="25" s="1"/>
  <c r="E20" i="25"/>
  <c r="K20" i="25" s="1"/>
  <c r="J19" i="8"/>
  <c r="R12" i="2"/>
  <c r="E20" i="8" s="1"/>
  <c r="D20" i="25"/>
  <c r="J20" i="25" s="1"/>
  <c r="E20" i="4"/>
  <c r="C20" i="4"/>
  <c r="K17" i="9"/>
  <c r="P17" i="9"/>
  <c r="I17" i="9"/>
  <c r="N17" i="9"/>
  <c r="J17" i="9"/>
  <c r="O17" i="9"/>
  <c r="L16" i="9"/>
  <c r="Q16" i="9"/>
  <c r="R16" i="9" s="1"/>
  <c r="O17" i="8"/>
  <c r="P17" i="8"/>
  <c r="Q17" i="8"/>
  <c r="E18" i="2"/>
  <c r="E23" i="6" s="1"/>
  <c r="E14" i="19"/>
  <c r="C18" i="2"/>
  <c r="C23" i="6" s="1"/>
  <c r="D18" i="2"/>
  <c r="D23" i="6" s="1"/>
  <c r="O17" i="2"/>
  <c r="E64" i="6" s="1"/>
  <c r="J64" i="6" s="1"/>
  <c r="D20" i="4"/>
  <c r="F13" i="19"/>
  <c r="O11" i="3"/>
  <c r="B16" i="21"/>
  <c r="E15" i="21"/>
  <c r="B15" i="19"/>
  <c r="H14" i="19"/>
  <c r="A16" i="6"/>
  <c r="S15" i="9"/>
  <c r="L12" i="3"/>
  <c r="B16" i="26" s="1"/>
  <c r="H16" i="9"/>
  <c r="T10" i="3"/>
  <c r="G18" i="9" s="1"/>
  <c r="Q11" i="3"/>
  <c r="D19" i="9" s="1"/>
  <c r="M17" i="2"/>
  <c r="C64" i="6" s="1"/>
  <c r="H64" i="6" s="1"/>
  <c r="H15" i="26" l="1"/>
  <c r="T12" i="2"/>
  <c r="G20" i="8" s="1"/>
  <c r="F11" i="3"/>
  <c r="AV13" i="26"/>
  <c r="C57" i="21"/>
  <c r="O13" i="19"/>
  <c r="A14" i="19"/>
  <c r="Q13" i="19"/>
  <c r="P13" i="19"/>
  <c r="H12" i="3"/>
  <c r="A15" i="4"/>
  <c r="P14" i="4"/>
  <c r="Q14" i="4"/>
  <c r="R14" i="4"/>
  <c r="P15" i="25"/>
  <c r="R15" i="25"/>
  <c r="Q15" i="25"/>
  <c r="S15" i="25"/>
  <c r="O15" i="25"/>
  <c r="N15" i="25"/>
  <c r="G58" i="21"/>
  <c r="A13" i="3"/>
  <c r="A16" i="25"/>
  <c r="T58" i="6"/>
  <c r="AB58" i="6"/>
  <c r="AK58" i="6"/>
  <c r="AT58" i="6"/>
  <c r="O58" i="6"/>
  <c r="X58" i="6"/>
  <c r="AH58" i="6"/>
  <c r="AR58" i="6"/>
  <c r="P58" i="6"/>
  <c r="Y58" i="6"/>
  <c r="AI58" i="6"/>
  <c r="AS58" i="6"/>
  <c r="Q58" i="6"/>
  <c r="Z58" i="6"/>
  <c r="AJ58" i="6"/>
  <c r="R58" i="6"/>
  <c r="AA58" i="6"/>
  <c r="AL58" i="6"/>
  <c r="S58" i="6"/>
  <c r="AD58" i="6"/>
  <c r="AN58" i="6"/>
  <c r="U58" i="6"/>
  <c r="AE58" i="6"/>
  <c r="AO58" i="6"/>
  <c r="V58" i="6"/>
  <c r="AF58" i="6"/>
  <c r="AP58" i="6"/>
  <c r="AG58" i="6"/>
  <c r="AQ58" i="6"/>
  <c r="N58" i="6"/>
  <c r="W58" i="6"/>
  <c r="M58" i="6"/>
  <c r="E15" i="26"/>
  <c r="K15" i="26" s="1"/>
  <c r="E58" i="21"/>
  <c r="J58" i="21" s="1"/>
  <c r="O8" i="10"/>
  <c r="AM8" i="10" s="1"/>
  <c r="T14" i="21"/>
  <c r="N16" i="6"/>
  <c r="R16" i="6"/>
  <c r="V16" i="6"/>
  <c r="Z16" i="6"/>
  <c r="AD16" i="6"/>
  <c r="AH16" i="6"/>
  <c r="AL16" i="6"/>
  <c r="AP16" i="6"/>
  <c r="AT16" i="6"/>
  <c r="P16" i="6"/>
  <c r="X16" i="6"/>
  <c r="AB16" i="6"/>
  <c r="AF16" i="6"/>
  <c r="AJ16" i="6"/>
  <c r="AN16" i="6"/>
  <c r="AR16" i="6"/>
  <c r="S16" i="6"/>
  <c r="AA16" i="6"/>
  <c r="AI16" i="6"/>
  <c r="AQ16" i="6"/>
  <c r="M16" i="6"/>
  <c r="U16" i="6"/>
  <c r="AC16" i="6"/>
  <c r="AK16" i="6"/>
  <c r="AS16" i="6"/>
  <c r="O16" i="6"/>
  <c r="W16" i="6"/>
  <c r="AE16" i="6"/>
  <c r="AM16" i="6"/>
  <c r="Y16" i="6"/>
  <c r="AG16" i="6"/>
  <c r="AO16" i="6"/>
  <c r="Q16" i="6"/>
  <c r="A59" i="6"/>
  <c r="E12" i="3"/>
  <c r="H16" i="26"/>
  <c r="D15" i="21"/>
  <c r="N11" i="3"/>
  <c r="D58" i="21" s="1"/>
  <c r="I58" i="21" s="1"/>
  <c r="AA90" i="21"/>
  <c r="C14" i="26"/>
  <c r="C14" i="19"/>
  <c r="F14" i="19" s="1"/>
  <c r="R10" i="3"/>
  <c r="E18" i="9" s="1"/>
  <c r="M11" i="3"/>
  <c r="C58" i="21" s="1"/>
  <c r="H58" i="21" s="1"/>
  <c r="C15" i="21"/>
  <c r="E19" i="2"/>
  <c r="E24" i="6" s="1"/>
  <c r="K20" i="8"/>
  <c r="S13" i="2"/>
  <c r="F21" i="8" s="1"/>
  <c r="J20" i="8"/>
  <c r="R13" i="2"/>
  <c r="E21" i="8" s="1"/>
  <c r="C21" i="25"/>
  <c r="I21" i="25" s="1"/>
  <c r="E21" i="25"/>
  <c r="K21" i="25" s="1"/>
  <c r="L20" i="8"/>
  <c r="T13" i="2"/>
  <c r="G21" i="8" s="1"/>
  <c r="C21" i="4"/>
  <c r="K18" i="9"/>
  <c r="P18" i="9"/>
  <c r="I18" i="9"/>
  <c r="N18" i="9"/>
  <c r="L17" i="9"/>
  <c r="M17" i="9" s="1"/>
  <c r="Q17" i="9"/>
  <c r="R17" i="9" s="1"/>
  <c r="P18" i="8"/>
  <c r="Q18" i="8"/>
  <c r="O18" i="8"/>
  <c r="E15" i="19"/>
  <c r="D19" i="2"/>
  <c r="D24" i="6" s="1"/>
  <c r="C19" i="2"/>
  <c r="C24" i="6" s="1"/>
  <c r="M18" i="2"/>
  <c r="C65" i="6" s="1"/>
  <c r="H65" i="6" s="1"/>
  <c r="O18" i="2"/>
  <c r="E65" i="6" s="1"/>
  <c r="J65" i="6" s="1"/>
  <c r="E21" i="4"/>
  <c r="N17" i="2"/>
  <c r="D64" i="6" s="1"/>
  <c r="I64" i="6" s="1"/>
  <c r="B17" i="19"/>
  <c r="B16" i="19"/>
  <c r="H15" i="19"/>
  <c r="A17" i="6"/>
  <c r="M16" i="9"/>
  <c r="S16" i="9" s="1"/>
  <c r="H17" i="9"/>
  <c r="T11" i="3"/>
  <c r="G19" i="9" s="1"/>
  <c r="M15" i="3"/>
  <c r="Q12" i="3"/>
  <c r="D20" i="9" s="1"/>
  <c r="C19" i="26" l="1"/>
  <c r="K12" i="3"/>
  <c r="AH13" i="10"/>
  <c r="B11" i="38" s="1"/>
  <c r="G6" i="38"/>
  <c r="F58" i="21"/>
  <c r="A16" i="4"/>
  <c r="P15" i="4"/>
  <c r="Q15" i="4"/>
  <c r="R15" i="4"/>
  <c r="S15" i="4"/>
  <c r="H57" i="21"/>
  <c r="F57" i="21"/>
  <c r="P11" i="3"/>
  <c r="K58" i="21"/>
  <c r="AM58" i="21"/>
  <c r="AC58" i="21"/>
  <c r="V14" i="26"/>
  <c r="S14" i="26"/>
  <c r="S48" i="26" s="1"/>
  <c r="AK14" i="26"/>
  <c r="AS14" i="26"/>
  <c r="T14" i="26"/>
  <c r="AI14" i="26"/>
  <c r="W14" i="26"/>
  <c r="AD14" i="26"/>
  <c r="AL14" i="26"/>
  <c r="AT14" i="26"/>
  <c r="AJ14" i="26"/>
  <c r="X14" i="26"/>
  <c r="AE14" i="26"/>
  <c r="AM14" i="26"/>
  <c r="AU14" i="26"/>
  <c r="AQ14" i="26"/>
  <c r="U14" i="26"/>
  <c r="Y14" i="26"/>
  <c r="AF14" i="26"/>
  <c r="AN14" i="26"/>
  <c r="AR14" i="26"/>
  <c r="Z14" i="26"/>
  <c r="AG14" i="26"/>
  <c r="AO14" i="26"/>
  <c r="AC14" i="26"/>
  <c r="AA14" i="26"/>
  <c r="AH14" i="26"/>
  <c r="AP14" i="26"/>
  <c r="AB14" i="26"/>
  <c r="Q16" i="25"/>
  <c r="N16" i="25"/>
  <c r="P16" i="25"/>
  <c r="R16" i="25"/>
  <c r="S16" i="25"/>
  <c r="T16" i="25"/>
  <c r="O16" i="25"/>
  <c r="T59" i="6"/>
  <c r="AB59" i="6"/>
  <c r="AK59" i="6"/>
  <c r="AT59" i="6"/>
  <c r="S59" i="6"/>
  <c r="AC59" i="6"/>
  <c r="AM59" i="6"/>
  <c r="U59" i="6"/>
  <c r="AE59" i="6"/>
  <c r="AO59" i="6"/>
  <c r="V59" i="6"/>
  <c r="AF59" i="6"/>
  <c r="AP59" i="6"/>
  <c r="N59" i="6"/>
  <c r="W59" i="6"/>
  <c r="AG59" i="6"/>
  <c r="AQ59" i="6"/>
  <c r="O59" i="6"/>
  <c r="X59" i="6"/>
  <c r="AH59" i="6"/>
  <c r="AR59" i="6"/>
  <c r="P59" i="6"/>
  <c r="Y59" i="6"/>
  <c r="AI59" i="6"/>
  <c r="AS59" i="6"/>
  <c r="Q59" i="6"/>
  <c r="Z59" i="6"/>
  <c r="AJ59" i="6"/>
  <c r="R59" i="6"/>
  <c r="AA59" i="6"/>
  <c r="AL59" i="6"/>
  <c r="M59" i="6"/>
  <c r="A14" i="3"/>
  <c r="A17" i="25"/>
  <c r="P14" i="19"/>
  <c r="O14" i="19"/>
  <c r="Q14" i="19"/>
  <c r="R14" i="19"/>
  <c r="A15" i="19"/>
  <c r="O9" i="10"/>
  <c r="AM9" i="10" s="1"/>
  <c r="G7" i="38" s="1"/>
  <c r="I19" i="26"/>
  <c r="J13" i="3"/>
  <c r="E13" i="3" s="1"/>
  <c r="O17" i="6"/>
  <c r="S17" i="6"/>
  <c r="W17" i="6"/>
  <c r="AA17" i="6"/>
  <c r="AE17" i="6"/>
  <c r="AI17" i="6"/>
  <c r="AM17" i="6"/>
  <c r="AQ17" i="6"/>
  <c r="M17" i="6"/>
  <c r="Q17" i="6"/>
  <c r="Y17" i="6"/>
  <c r="AC17" i="6"/>
  <c r="AG17" i="6"/>
  <c r="AK17" i="6"/>
  <c r="AO17" i="6"/>
  <c r="AS17" i="6"/>
  <c r="T17" i="6"/>
  <c r="AB17" i="6"/>
  <c r="AJ17" i="6"/>
  <c r="N17" i="6"/>
  <c r="V17" i="6"/>
  <c r="AD17" i="6"/>
  <c r="P17" i="6"/>
  <c r="X17" i="6"/>
  <c r="AF17" i="6"/>
  <c r="AN17" i="6"/>
  <c r="R17" i="6"/>
  <c r="AP17" i="6"/>
  <c r="Z17" i="6"/>
  <c r="AR17" i="6"/>
  <c r="AH17" i="6"/>
  <c r="AT17" i="6"/>
  <c r="AL17" i="6"/>
  <c r="A60" i="6"/>
  <c r="O12" i="3"/>
  <c r="E16" i="21"/>
  <c r="F15" i="21"/>
  <c r="H18" i="9"/>
  <c r="C15" i="26"/>
  <c r="C15" i="19"/>
  <c r="R11" i="3"/>
  <c r="E19" i="9" s="1"/>
  <c r="D15" i="26"/>
  <c r="J15" i="26" s="1"/>
  <c r="S11" i="3"/>
  <c r="F19" i="9" s="1"/>
  <c r="D15" i="19"/>
  <c r="C12" i="3"/>
  <c r="I14" i="26"/>
  <c r="L14" i="26" s="1"/>
  <c r="F14" i="26"/>
  <c r="D12" i="3"/>
  <c r="K21" i="8"/>
  <c r="S14" i="2"/>
  <c r="F22" i="8" s="1"/>
  <c r="E22" i="25"/>
  <c r="K22" i="25" s="1"/>
  <c r="C22" i="25"/>
  <c r="I22" i="25" s="1"/>
  <c r="L21" i="8"/>
  <c r="T14" i="2"/>
  <c r="G22" i="8" s="1"/>
  <c r="D21" i="25"/>
  <c r="J21" i="25" s="1"/>
  <c r="J21" i="8"/>
  <c r="R14" i="2"/>
  <c r="E22" i="8" s="1"/>
  <c r="E20" i="2"/>
  <c r="E25" i="6" s="1"/>
  <c r="C22" i="4"/>
  <c r="I19" i="9"/>
  <c r="N19" i="9"/>
  <c r="L18" i="9"/>
  <c r="Q18" i="9"/>
  <c r="P19" i="8"/>
  <c r="O19" i="8"/>
  <c r="Q19" i="8"/>
  <c r="C19" i="19"/>
  <c r="C20" i="2"/>
  <c r="C25" i="6" s="1"/>
  <c r="E22" i="4"/>
  <c r="O19" i="2"/>
  <c r="E66" i="6" s="1"/>
  <c r="J66" i="6" s="1"/>
  <c r="N18" i="2"/>
  <c r="D65" i="6" s="1"/>
  <c r="I65" i="6" s="1"/>
  <c r="D20" i="2"/>
  <c r="D25" i="6" s="1"/>
  <c r="D21" i="4"/>
  <c r="N19" i="2"/>
  <c r="D66" i="6" s="1"/>
  <c r="I66" i="6" s="1"/>
  <c r="M19" i="2"/>
  <c r="C66" i="6" s="1"/>
  <c r="H66" i="6" s="1"/>
  <c r="S17" i="9"/>
  <c r="H16" i="19"/>
  <c r="H17" i="19"/>
  <c r="A18" i="6"/>
  <c r="L14" i="3"/>
  <c r="Q13" i="3"/>
  <c r="D21" i="9" s="1"/>
  <c r="B18" i="26" l="1"/>
  <c r="E16" i="26"/>
  <c r="K16" i="26" s="1"/>
  <c r="O13" i="3"/>
  <c r="E17" i="26" s="1"/>
  <c r="A17" i="4"/>
  <c r="P16" i="4"/>
  <c r="Q16" i="4"/>
  <c r="R16" i="4"/>
  <c r="S16" i="4"/>
  <c r="T16" i="4"/>
  <c r="T60" i="6"/>
  <c r="O60" i="6"/>
  <c r="X60" i="6"/>
  <c r="AG60" i="6"/>
  <c r="AP60" i="6"/>
  <c r="P60" i="6"/>
  <c r="Y60" i="6"/>
  <c r="AH60" i="6"/>
  <c r="AQ60" i="6"/>
  <c r="Q60" i="6"/>
  <c r="Z60" i="6"/>
  <c r="AI60" i="6"/>
  <c r="AR60" i="6"/>
  <c r="R60" i="6"/>
  <c r="AA60" i="6"/>
  <c r="AJ60" i="6"/>
  <c r="AS60" i="6"/>
  <c r="S60" i="6"/>
  <c r="AB60" i="6"/>
  <c r="AK60" i="6"/>
  <c r="AT60" i="6"/>
  <c r="U60" i="6"/>
  <c r="AC60" i="6"/>
  <c r="AL60" i="6"/>
  <c r="V60" i="6"/>
  <c r="AF60" i="6"/>
  <c r="AM60" i="6"/>
  <c r="AN60" i="6"/>
  <c r="N60" i="6"/>
  <c r="W60" i="6"/>
  <c r="AD60" i="6"/>
  <c r="M60" i="6"/>
  <c r="Z15" i="26"/>
  <c r="AG15" i="26"/>
  <c r="AO15" i="26"/>
  <c r="AD15" i="26"/>
  <c r="Y15" i="26"/>
  <c r="AA15" i="26"/>
  <c r="AH15" i="26"/>
  <c r="AP15" i="26"/>
  <c r="V15" i="26"/>
  <c r="W15" i="26"/>
  <c r="AL15" i="26"/>
  <c r="AF15" i="26"/>
  <c r="AB15" i="26"/>
  <c r="AI15" i="26"/>
  <c r="AQ15" i="26"/>
  <c r="AK15" i="26"/>
  <c r="AN15" i="26"/>
  <c r="U15" i="26"/>
  <c r="AC15" i="26"/>
  <c r="AJ15" i="26"/>
  <c r="AR15" i="26"/>
  <c r="AS15" i="26"/>
  <c r="T15" i="26"/>
  <c r="T48" i="26" s="1"/>
  <c r="AT15" i="26"/>
  <c r="X15" i="26"/>
  <c r="AE15" i="26"/>
  <c r="AM15" i="26"/>
  <c r="AU15" i="26"/>
  <c r="O15" i="19"/>
  <c r="R15" i="19"/>
  <c r="Q15" i="19"/>
  <c r="P15" i="19"/>
  <c r="S15" i="19"/>
  <c r="A16" i="19"/>
  <c r="K57" i="21"/>
  <c r="AL57" i="21"/>
  <c r="AB57" i="21"/>
  <c r="AB90" i="21" s="1"/>
  <c r="U17" i="25"/>
  <c r="S17" i="25"/>
  <c r="P17" i="25"/>
  <c r="T17" i="25"/>
  <c r="O17" i="25"/>
  <c r="Q17" i="25"/>
  <c r="R17" i="25"/>
  <c r="N17" i="25"/>
  <c r="A15" i="3"/>
  <c r="A18" i="25"/>
  <c r="O10" i="10"/>
  <c r="AM10" i="10" s="1"/>
  <c r="G8" i="38" s="1"/>
  <c r="J14" i="3"/>
  <c r="E14" i="3" s="1"/>
  <c r="I13" i="3"/>
  <c r="D13" i="3" s="1"/>
  <c r="H13" i="3"/>
  <c r="C13" i="3" s="1"/>
  <c r="P18" i="6"/>
  <c r="T18" i="6"/>
  <c r="X18" i="6"/>
  <c r="AB18" i="6"/>
  <c r="AF18" i="6"/>
  <c r="AJ18" i="6"/>
  <c r="AN18" i="6"/>
  <c r="AR18" i="6"/>
  <c r="N18" i="6"/>
  <c r="R18" i="6"/>
  <c r="Z18" i="6"/>
  <c r="AD18" i="6"/>
  <c r="AH18" i="6"/>
  <c r="AL18" i="6"/>
  <c r="AP18" i="6"/>
  <c r="AT18" i="6"/>
  <c r="Q18" i="6"/>
  <c r="Y18" i="6"/>
  <c r="AG18" i="6"/>
  <c r="AO18" i="6"/>
  <c r="M18" i="6"/>
  <c r="W18" i="6"/>
  <c r="AI18" i="6"/>
  <c r="AS18" i="6"/>
  <c r="O18" i="6"/>
  <c r="AA18" i="6"/>
  <c r="AK18" i="6"/>
  <c r="S18" i="6"/>
  <c r="AC18" i="6"/>
  <c r="AM18" i="6"/>
  <c r="U18" i="6"/>
  <c r="AQ18" i="6"/>
  <c r="AE18" i="6"/>
  <c r="A61" i="6"/>
  <c r="K17" i="26"/>
  <c r="T12" i="3"/>
  <c r="G20" i="9" s="1"/>
  <c r="E16" i="19"/>
  <c r="E17" i="21"/>
  <c r="H18" i="26"/>
  <c r="F15" i="19"/>
  <c r="C16" i="21"/>
  <c r="M12" i="3"/>
  <c r="C16" i="26" s="1"/>
  <c r="F12" i="3"/>
  <c r="I15" i="26"/>
  <c r="L15" i="26" s="1"/>
  <c r="F15" i="26"/>
  <c r="N12" i="3"/>
  <c r="D16" i="26" s="1"/>
  <c r="D16" i="21"/>
  <c r="AV14" i="26"/>
  <c r="J18" i="9"/>
  <c r="M18" i="9" s="1"/>
  <c r="O18" i="9"/>
  <c r="R18" i="9" s="1"/>
  <c r="O20" i="2"/>
  <c r="S15" i="2"/>
  <c r="F23" i="8" s="1"/>
  <c r="K22" i="8"/>
  <c r="D23" i="25"/>
  <c r="J23" i="25" s="1"/>
  <c r="E23" i="25"/>
  <c r="K23" i="25" s="1"/>
  <c r="C23" i="25"/>
  <c r="I23" i="25" s="1"/>
  <c r="E21" i="2"/>
  <c r="E26" i="6" s="1"/>
  <c r="D22" i="25"/>
  <c r="J22" i="25" s="1"/>
  <c r="L22" i="8"/>
  <c r="T15" i="2"/>
  <c r="G23" i="8" s="1"/>
  <c r="J22" i="8"/>
  <c r="R15" i="2"/>
  <c r="E23" i="8" s="1"/>
  <c r="D23" i="4"/>
  <c r="C23" i="4"/>
  <c r="L19" i="9"/>
  <c r="Q19" i="9"/>
  <c r="I20" i="9"/>
  <c r="N20" i="9"/>
  <c r="Q20" i="8"/>
  <c r="O20" i="8"/>
  <c r="P20" i="8"/>
  <c r="B18" i="19"/>
  <c r="H18" i="19" s="1"/>
  <c r="D21" i="2"/>
  <c r="D26" i="6" s="1"/>
  <c r="C21" i="2"/>
  <c r="C26" i="6" s="1"/>
  <c r="E23" i="4"/>
  <c r="D22" i="4"/>
  <c r="A19" i="6"/>
  <c r="Q14" i="3"/>
  <c r="D22" i="9" s="1"/>
  <c r="M20" i="2"/>
  <c r="C67" i="6" s="1"/>
  <c r="H67" i="6" s="1"/>
  <c r="E18" i="21" l="1"/>
  <c r="O14" i="3"/>
  <c r="K13" i="3"/>
  <c r="AH14" i="10"/>
  <c r="B12" i="38" s="1"/>
  <c r="T13" i="3"/>
  <c r="G21" i="9" s="1"/>
  <c r="E17" i="19"/>
  <c r="F16" i="26"/>
  <c r="J15" i="3"/>
  <c r="E15" i="3" s="1"/>
  <c r="O15" i="3" s="1"/>
  <c r="A18" i="4"/>
  <c r="P17" i="4"/>
  <c r="Q17" i="4"/>
  <c r="R17" i="4"/>
  <c r="S17" i="4"/>
  <c r="T17" i="4"/>
  <c r="U17" i="4"/>
  <c r="T16" i="19"/>
  <c r="O16" i="19"/>
  <c r="A17" i="19"/>
  <c r="S16" i="19"/>
  <c r="P16" i="19"/>
  <c r="Q16" i="19"/>
  <c r="R16" i="19"/>
  <c r="T18" i="25"/>
  <c r="N18" i="25"/>
  <c r="U18" i="25"/>
  <c r="R18" i="25"/>
  <c r="O18" i="25"/>
  <c r="V18" i="25"/>
  <c r="S18" i="25"/>
  <c r="P18" i="25"/>
  <c r="Q18" i="25"/>
  <c r="P61" i="6"/>
  <c r="X61" i="6"/>
  <c r="AG61" i="6"/>
  <c r="AO61" i="6"/>
  <c r="Q61" i="6"/>
  <c r="Y61" i="6"/>
  <c r="AH61" i="6"/>
  <c r="AQ61" i="6"/>
  <c r="R61" i="6"/>
  <c r="Z61" i="6"/>
  <c r="AI61" i="6"/>
  <c r="AR61" i="6"/>
  <c r="S61" i="6"/>
  <c r="AA61" i="6"/>
  <c r="AJ61" i="6"/>
  <c r="AS61" i="6"/>
  <c r="T61" i="6"/>
  <c r="AB61" i="6"/>
  <c r="AK61" i="6"/>
  <c r="AT61" i="6"/>
  <c r="U61" i="6"/>
  <c r="AC61" i="6"/>
  <c r="AL61" i="6"/>
  <c r="AE61" i="6"/>
  <c r="AM61" i="6"/>
  <c r="AN61" i="6"/>
  <c r="N61" i="6"/>
  <c r="O61" i="6"/>
  <c r="V61" i="6"/>
  <c r="W61" i="6"/>
  <c r="AD61" i="6"/>
  <c r="M61" i="6"/>
  <c r="A16" i="3"/>
  <c r="A19" i="25"/>
  <c r="E24" i="4"/>
  <c r="E67" i="6"/>
  <c r="J67" i="6" s="1"/>
  <c r="I14" i="3"/>
  <c r="D14" i="3" s="1"/>
  <c r="D17" i="21"/>
  <c r="N13" i="3"/>
  <c r="D17" i="26" s="1"/>
  <c r="J17" i="26" s="1"/>
  <c r="M14" i="3"/>
  <c r="H15" i="3"/>
  <c r="M13" i="3"/>
  <c r="H14" i="3"/>
  <c r="C17" i="21"/>
  <c r="M19" i="6"/>
  <c r="Q19" i="6"/>
  <c r="U19" i="6"/>
  <c r="Y19" i="6"/>
  <c r="AC19" i="6"/>
  <c r="AG19" i="6"/>
  <c r="AK19" i="6"/>
  <c r="O19" i="6"/>
  <c r="S19" i="6"/>
  <c r="AA19" i="6"/>
  <c r="AE19" i="6"/>
  <c r="AI19" i="6"/>
  <c r="AM19" i="6"/>
  <c r="R19" i="6"/>
  <c r="Z19" i="6"/>
  <c r="AH19" i="6"/>
  <c r="AO19" i="6"/>
  <c r="AS19" i="6"/>
  <c r="P19" i="6"/>
  <c r="AB19" i="6"/>
  <c r="AL19" i="6"/>
  <c r="AR19" i="6"/>
  <c r="T19" i="6"/>
  <c r="AD19" i="6"/>
  <c r="AN19" i="6"/>
  <c r="AT19" i="6"/>
  <c r="V19" i="6"/>
  <c r="AF19" i="6"/>
  <c r="AP19" i="6"/>
  <c r="X19" i="6"/>
  <c r="AQ19" i="6"/>
  <c r="A62" i="6"/>
  <c r="N19" i="6"/>
  <c r="AJ19" i="6"/>
  <c r="E24" i="25"/>
  <c r="K24" i="25" s="1"/>
  <c r="H19" i="9"/>
  <c r="S18" i="9"/>
  <c r="C16" i="19"/>
  <c r="R12" i="3"/>
  <c r="P12" i="3"/>
  <c r="K19" i="9"/>
  <c r="P19" i="9"/>
  <c r="AV15" i="26"/>
  <c r="O19" i="9"/>
  <c r="J19" i="9"/>
  <c r="J16" i="26"/>
  <c r="D16" i="19"/>
  <c r="S12" i="3"/>
  <c r="F20" i="9" s="1"/>
  <c r="F16" i="21"/>
  <c r="S16" i="2"/>
  <c r="F24" i="8" s="1"/>
  <c r="K23" i="8"/>
  <c r="E22" i="2"/>
  <c r="C24" i="25"/>
  <c r="I24" i="25" s="1"/>
  <c r="L23" i="8"/>
  <c r="T16" i="2"/>
  <c r="G24" i="8" s="1"/>
  <c r="J23" i="8"/>
  <c r="R16" i="2"/>
  <c r="E24" i="8" s="1"/>
  <c r="C24" i="4"/>
  <c r="C22" i="2"/>
  <c r="C27" i="6" s="1"/>
  <c r="L20" i="9"/>
  <c r="Q20" i="9"/>
  <c r="I21" i="9"/>
  <c r="N21" i="9"/>
  <c r="O21" i="8"/>
  <c r="Q21" i="8"/>
  <c r="P21" i="8"/>
  <c r="D22" i="2"/>
  <c r="D27" i="6" s="1"/>
  <c r="M21" i="2"/>
  <c r="C68" i="6" s="1"/>
  <c r="H68" i="6" s="1"/>
  <c r="O21" i="2"/>
  <c r="E68" i="6" s="1"/>
  <c r="J68" i="6" s="1"/>
  <c r="N20" i="2"/>
  <c r="D67" i="6" s="1"/>
  <c r="I67" i="6" s="1"/>
  <c r="A20" i="6"/>
  <c r="Q15" i="3"/>
  <c r="D23" i="9" s="1"/>
  <c r="E19" i="26" l="1"/>
  <c r="K19" i="26" s="1"/>
  <c r="E19" i="19"/>
  <c r="E18" i="26"/>
  <c r="K18" i="26" s="1"/>
  <c r="E18" i="19"/>
  <c r="C18" i="26"/>
  <c r="P14" i="3"/>
  <c r="T14" i="3"/>
  <c r="G22" i="9" s="1"/>
  <c r="C18" i="19"/>
  <c r="D18" i="21"/>
  <c r="I15" i="3"/>
  <c r="D15" i="3" s="1"/>
  <c r="N14" i="3"/>
  <c r="P13" i="3"/>
  <c r="C17" i="19"/>
  <c r="C17" i="26"/>
  <c r="T17" i="19"/>
  <c r="A18" i="19"/>
  <c r="Q17" i="19"/>
  <c r="S17" i="19"/>
  <c r="O17" i="19"/>
  <c r="R17" i="19"/>
  <c r="U17" i="19"/>
  <c r="P17" i="19"/>
  <c r="A17" i="3"/>
  <c r="A20" i="25"/>
  <c r="D17" i="19"/>
  <c r="A19" i="4"/>
  <c r="P18" i="4"/>
  <c r="Q18" i="4"/>
  <c r="R18" i="4"/>
  <c r="S18" i="4"/>
  <c r="T18" i="4"/>
  <c r="U18" i="4"/>
  <c r="V18" i="4"/>
  <c r="P62" i="6"/>
  <c r="X62" i="6"/>
  <c r="AF62" i="6"/>
  <c r="AO62" i="6"/>
  <c r="Q62" i="6"/>
  <c r="Y62" i="6"/>
  <c r="AH62" i="6"/>
  <c r="AP62" i="6"/>
  <c r="R62" i="6"/>
  <c r="Z62" i="6"/>
  <c r="AI62" i="6"/>
  <c r="AR62" i="6"/>
  <c r="S62" i="6"/>
  <c r="AA62" i="6"/>
  <c r="AJ62" i="6"/>
  <c r="AS62" i="6"/>
  <c r="T62" i="6"/>
  <c r="AB62" i="6"/>
  <c r="AK62" i="6"/>
  <c r="AT62" i="6"/>
  <c r="U62" i="6"/>
  <c r="AC62" i="6"/>
  <c r="AL62" i="6"/>
  <c r="AE62" i="6"/>
  <c r="AM62" i="6"/>
  <c r="AN62" i="6"/>
  <c r="N62" i="6"/>
  <c r="O62" i="6"/>
  <c r="V62" i="6"/>
  <c r="W62" i="6"/>
  <c r="AD62" i="6"/>
  <c r="M62" i="6"/>
  <c r="O19" i="25"/>
  <c r="U19" i="25"/>
  <c r="T19" i="25"/>
  <c r="Q19" i="25"/>
  <c r="V19" i="25"/>
  <c r="W19" i="25"/>
  <c r="R19" i="25"/>
  <c r="N19" i="25"/>
  <c r="S19" i="25"/>
  <c r="P19" i="25"/>
  <c r="F17" i="21"/>
  <c r="E23" i="2"/>
  <c r="E28" i="6" s="1"/>
  <c r="E27" i="6"/>
  <c r="R19" i="9"/>
  <c r="O11" i="10"/>
  <c r="AM11" i="10" s="1"/>
  <c r="J16" i="3"/>
  <c r="E19" i="21"/>
  <c r="N15" i="3"/>
  <c r="R13" i="3"/>
  <c r="E21" i="9" s="1"/>
  <c r="E20" i="9"/>
  <c r="V16" i="26"/>
  <c r="AA16" i="26"/>
  <c r="U16" i="26"/>
  <c r="U48" i="26" s="1"/>
  <c r="AB16" i="26"/>
  <c r="AN16" i="26"/>
  <c r="AI16" i="26"/>
  <c r="AH16" i="26"/>
  <c r="AR16" i="26"/>
  <c r="AG16" i="26"/>
  <c r="Z16" i="26"/>
  <c r="AC16" i="26"/>
  <c r="AE16" i="26"/>
  <c r="Y16" i="26"/>
  <c r="AP16" i="26"/>
  <c r="AJ16" i="26"/>
  <c r="AO16" i="26"/>
  <c r="AK16" i="26"/>
  <c r="AF16" i="26"/>
  <c r="W16" i="26"/>
  <c r="X16" i="26"/>
  <c r="AD16" i="26"/>
  <c r="AU16" i="26"/>
  <c r="AS16" i="26"/>
  <c r="AQ16" i="26"/>
  <c r="AT16" i="26"/>
  <c r="AL16" i="26"/>
  <c r="AM16" i="26"/>
  <c r="M19" i="9"/>
  <c r="AC90" i="21"/>
  <c r="N20" i="6"/>
  <c r="R20" i="6"/>
  <c r="V20" i="6"/>
  <c r="Z20" i="6"/>
  <c r="AD20" i="6"/>
  <c r="AH20" i="6"/>
  <c r="AL20" i="6"/>
  <c r="AP20" i="6"/>
  <c r="AT20" i="6"/>
  <c r="P20" i="6"/>
  <c r="U20" i="6"/>
  <c r="AA20" i="6"/>
  <c r="AF20" i="6"/>
  <c r="AK20" i="6"/>
  <c r="AQ20" i="6"/>
  <c r="Q20" i="6"/>
  <c r="W20" i="6"/>
  <c r="AB20" i="6"/>
  <c r="AG20" i="6"/>
  <c r="AM20" i="6"/>
  <c r="AR20" i="6"/>
  <c r="M20" i="6"/>
  <c r="S20" i="6"/>
  <c r="AC20" i="6"/>
  <c r="AI20" i="6"/>
  <c r="AN20" i="6"/>
  <c r="AS20" i="6"/>
  <c r="O20" i="6"/>
  <c r="AJ20" i="6"/>
  <c r="Y20" i="6"/>
  <c r="T20" i="6"/>
  <c r="AO20" i="6"/>
  <c r="AE20" i="6"/>
  <c r="A63" i="6"/>
  <c r="I18" i="26"/>
  <c r="S13" i="3"/>
  <c r="F21" i="9" s="1"/>
  <c r="F16" i="19"/>
  <c r="I16" i="26"/>
  <c r="L16" i="26" s="1"/>
  <c r="K24" i="8"/>
  <c r="S17" i="2"/>
  <c r="F25" i="8" s="1"/>
  <c r="E25" i="25"/>
  <c r="K25" i="25" s="1"/>
  <c r="C25" i="25"/>
  <c r="I25" i="25" s="1"/>
  <c r="L24" i="8"/>
  <c r="T17" i="2"/>
  <c r="G25" i="8" s="1"/>
  <c r="D24" i="25"/>
  <c r="J24" i="25" s="1"/>
  <c r="J24" i="8"/>
  <c r="R17" i="2"/>
  <c r="E25" i="8" s="1"/>
  <c r="D24" i="4"/>
  <c r="C25" i="4"/>
  <c r="C23" i="2"/>
  <c r="C28" i="6" s="1"/>
  <c r="L21" i="9"/>
  <c r="Q21" i="9"/>
  <c r="I22" i="9"/>
  <c r="N22" i="9"/>
  <c r="Q22" i="8"/>
  <c r="O22" i="8"/>
  <c r="P22" i="8"/>
  <c r="D23" i="2"/>
  <c r="D28" i="6" s="1"/>
  <c r="M22" i="2"/>
  <c r="C69" i="6" s="1"/>
  <c r="H69" i="6" s="1"/>
  <c r="O22" i="2"/>
  <c r="E69" i="6" s="1"/>
  <c r="J69" i="6" s="1"/>
  <c r="E25" i="4"/>
  <c r="N21" i="2"/>
  <c r="D68" i="6" s="1"/>
  <c r="I68" i="6" s="1"/>
  <c r="A21" i="6"/>
  <c r="T15" i="3"/>
  <c r="G23" i="9" s="1"/>
  <c r="Q16" i="3"/>
  <c r="D24" i="9" s="1"/>
  <c r="D19" i="26" l="1"/>
  <c r="P15" i="3"/>
  <c r="I16" i="3"/>
  <c r="F19" i="26"/>
  <c r="F17" i="26"/>
  <c r="G9" i="38"/>
  <c r="F17" i="19"/>
  <c r="R14" i="3"/>
  <c r="E22" i="9" s="1"/>
  <c r="AT17" i="26"/>
  <c r="AI17" i="26"/>
  <c r="AP17" i="26"/>
  <c r="Z17" i="26"/>
  <c r="AG17" i="26"/>
  <c r="AH17" i="26"/>
  <c r="D19" i="21"/>
  <c r="F19" i="21" s="1"/>
  <c r="S19" i="9"/>
  <c r="O12" i="10" s="1"/>
  <c r="AM12" i="10" s="1"/>
  <c r="G10" i="38" s="1"/>
  <c r="AO17" i="26"/>
  <c r="AN17" i="26"/>
  <c r="AL17" i="26"/>
  <c r="A18" i="3"/>
  <c r="A21" i="25"/>
  <c r="AR17" i="26"/>
  <c r="AM17" i="26"/>
  <c r="I17" i="26"/>
  <c r="L17" i="26" s="1"/>
  <c r="V17" i="26"/>
  <c r="V48" i="26" s="1"/>
  <c r="Y17" i="26"/>
  <c r="AD17" i="26"/>
  <c r="AJ17" i="26"/>
  <c r="AC17" i="26"/>
  <c r="W17" i="26"/>
  <c r="AU17" i="26"/>
  <c r="A20" i="4"/>
  <c r="P19" i="4"/>
  <c r="Q19" i="4"/>
  <c r="R19" i="4"/>
  <c r="S19" i="4"/>
  <c r="T19" i="4"/>
  <c r="U19" i="4"/>
  <c r="V19" i="4"/>
  <c r="W19" i="4"/>
  <c r="D18" i="26"/>
  <c r="D18" i="19"/>
  <c r="AQ17" i="26"/>
  <c r="AA17" i="26"/>
  <c r="AB17" i="26"/>
  <c r="AS17" i="26"/>
  <c r="P63" i="6"/>
  <c r="X63" i="6"/>
  <c r="AF63" i="6"/>
  <c r="AO63" i="6"/>
  <c r="Q63" i="6"/>
  <c r="Y63" i="6"/>
  <c r="AG63" i="6"/>
  <c r="AP63" i="6"/>
  <c r="R63" i="6"/>
  <c r="Z63" i="6"/>
  <c r="AI63" i="6"/>
  <c r="AQ63" i="6"/>
  <c r="S63" i="6"/>
  <c r="T63" i="6"/>
  <c r="AB63" i="6"/>
  <c r="AK63" i="6"/>
  <c r="AT63" i="6"/>
  <c r="U63" i="6"/>
  <c r="AC63" i="6"/>
  <c r="AL63" i="6"/>
  <c r="AD63" i="6"/>
  <c r="AE63" i="6"/>
  <c r="AJ63" i="6"/>
  <c r="N63" i="6"/>
  <c r="AM63" i="6"/>
  <c r="O63" i="6"/>
  <c r="AN63" i="6"/>
  <c r="V63" i="6"/>
  <c r="AS63" i="6"/>
  <c r="W63" i="6"/>
  <c r="AA63" i="6"/>
  <c r="M63" i="6"/>
  <c r="AE17" i="26"/>
  <c r="AF17" i="26"/>
  <c r="AK17" i="26"/>
  <c r="X17" i="26"/>
  <c r="U20" i="25"/>
  <c r="O20" i="25"/>
  <c r="P20" i="25"/>
  <c r="R20" i="25"/>
  <c r="Q20" i="25"/>
  <c r="S20" i="25"/>
  <c r="T20" i="25"/>
  <c r="W20" i="25"/>
  <c r="X20" i="25"/>
  <c r="N20" i="25"/>
  <c r="V20" i="25"/>
  <c r="R18" i="19"/>
  <c r="P18" i="19"/>
  <c r="S18" i="19"/>
  <c r="U18" i="19"/>
  <c r="V18" i="19"/>
  <c r="T18" i="19"/>
  <c r="Q18" i="19"/>
  <c r="A19" i="19"/>
  <c r="F18" i="21"/>
  <c r="E24" i="2"/>
  <c r="E29" i="6" s="1"/>
  <c r="E16" i="3"/>
  <c r="D16" i="3"/>
  <c r="N16" i="3" s="1"/>
  <c r="D19" i="19"/>
  <c r="O21" i="6"/>
  <c r="S21" i="6"/>
  <c r="W21" i="6"/>
  <c r="AA21" i="6"/>
  <c r="AE21" i="6"/>
  <c r="AI21" i="6"/>
  <c r="AM21" i="6"/>
  <c r="AQ21" i="6"/>
  <c r="N21" i="6"/>
  <c r="T21" i="6"/>
  <c r="AD21" i="6"/>
  <c r="AJ21" i="6"/>
  <c r="AO21" i="6"/>
  <c r="AT21" i="6"/>
  <c r="P21" i="6"/>
  <c r="U21" i="6"/>
  <c r="Z21" i="6"/>
  <c r="AF21" i="6"/>
  <c r="AK21" i="6"/>
  <c r="AP21" i="6"/>
  <c r="Q21" i="6"/>
  <c r="V21" i="6"/>
  <c r="AB21" i="6"/>
  <c r="AG21" i="6"/>
  <c r="AL21" i="6"/>
  <c r="AR21" i="6"/>
  <c r="R21" i="6"/>
  <c r="AN21" i="6"/>
  <c r="AC21" i="6"/>
  <c r="X21" i="6"/>
  <c r="AH21" i="6"/>
  <c r="AS21" i="6"/>
  <c r="M21" i="6"/>
  <c r="A64" i="6"/>
  <c r="O20" i="9"/>
  <c r="J20" i="9"/>
  <c r="H20" i="9"/>
  <c r="S14" i="3"/>
  <c r="F22" i="9" s="1"/>
  <c r="P20" i="9"/>
  <c r="K20" i="9"/>
  <c r="J21" i="9"/>
  <c r="O21" i="9"/>
  <c r="AV16" i="26"/>
  <c r="K25" i="8"/>
  <c r="S18" i="2"/>
  <c r="F26" i="8" s="1"/>
  <c r="E26" i="25"/>
  <c r="K26" i="25" s="1"/>
  <c r="C26" i="25"/>
  <c r="I26" i="25" s="1"/>
  <c r="D25" i="25"/>
  <c r="J25" i="8"/>
  <c r="R18" i="2"/>
  <c r="E26" i="8" s="1"/>
  <c r="L25" i="8"/>
  <c r="T18" i="2"/>
  <c r="G26" i="8" s="1"/>
  <c r="C26" i="4"/>
  <c r="L22" i="9"/>
  <c r="Q22" i="9"/>
  <c r="I23" i="9"/>
  <c r="N23" i="9"/>
  <c r="P23" i="8"/>
  <c r="Q23" i="8"/>
  <c r="O23" i="8"/>
  <c r="D24" i="2"/>
  <c r="D29" i="6" s="1"/>
  <c r="C24" i="2"/>
  <c r="C29" i="6" s="1"/>
  <c r="E26" i="4"/>
  <c r="O23" i="2"/>
  <c r="E70" i="6" s="1"/>
  <c r="J70" i="6" s="1"/>
  <c r="N22" i="2"/>
  <c r="D69" i="6" s="1"/>
  <c r="I69" i="6" s="1"/>
  <c r="D25" i="4"/>
  <c r="A22" i="6"/>
  <c r="Q17" i="3"/>
  <c r="D25" i="9" s="1"/>
  <c r="M23" i="2"/>
  <c r="C70" i="6" s="1"/>
  <c r="H70" i="6" s="1"/>
  <c r="D20" i="26" l="1"/>
  <c r="D20" i="19"/>
  <c r="O16" i="3"/>
  <c r="R15" i="3"/>
  <c r="E23" i="9" s="1"/>
  <c r="AV17" i="26"/>
  <c r="O21" i="25"/>
  <c r="W21" i="25"/>
  <c r="T21" i="25"/>
  <c r="X21" i="25"/>
  <c r="Y21" i="25"/>
  <c r="P21" i="25"/>
  <c r="N21" i="25"/>
  <c r="S21" i="25"/>
  <c r="V21" i="25"/>
  <c r="R21" i="25"/>
  <c r="Q21" i="25"/>
  <c r="U21" i="25"/>
  <c r="A19" i="3"/>
  <c r="A22" i="25"/>
  <c r="F18" i="19"/>
  <c r="P64" i="6"/>
  <c r="X64" i="6"/>
  <c r="AF64" i="6"/>
  <c r="AO64" i="6"/>
  <c r="Q64" i="6"/>
  <c r="Y64" i="6"/>
  <c r="AG64" i="6"/>
  <c r="AP64" i="6"/>
  <c r="R64" i="6"/>
  <c r="Z64" i="6"/>
  <c r="AH64" i="6"/>
  <c r="AQ64" i="6"/>
  <c r="T64" i="6"/>
  <c r="AB64" i="6"/>
  <c r="AK64" i="6"/>
  <c r="AT64" i="6"/>
  <c r="U64" i="6"/>
  <c r="AC64" i="6"/>
  <c r="AL64" i="6"/>
  <c r="S64" i="6"/>
  <c r="AN64" i="6"/>
  <c r="V64" i="6"/>
  <c r="AR64" i="6"/>
  <c r="W64" i="6"/>
  <c r="AA64" i="6"/>
  <c r="AD64" i="6"/>
  <c r="AE64" i="6"/>
  <c r="N64" i="6"/>
  <c r="AJ64" i="6"/>
  <c r="O64" i="6"/>
  <c r="AM64" i="6"/>
  <c r="M64" i="6"/>
  <c r="J18" i="26"/>
  <c r="L18" i="26" s="1"/>
  <c r="AM18" i="26"/>
  <c r="AE18" i="26"/>
  <c r="AG18" i="26"/>
  <c r="AO18" i="26"/>
  <c r="AD18" i="26"/>
  <c r="AC18" i="26"/>
  <c r="AF18" i="26"/>
  <c r="AT18" i="26"/>
  <c r="AI18" i="26"/>
  <c r="AA18" i="26"/>
  <c r="AB18" i="26"/>
  <c r="AL18" i="26"/>
  <c r="AR18" i="26"/>
  <c r="F18" i="26"/>
  <c r="Z18" i="26"/>
  <c r="Y18" i="26"/>
  <c r="AJ18" i="26"/>
  <c r="AH18" i="26"/>
  <c r="W18" i="26"/>
  <c r="X18" i="26"/>
  <c r="AK18" i="26"/>
  <c r="AN18" i="26"/>
  <c r="AS18" i="26"/>
  <c r="AU18" i="26"/>
  <c r="AP18" i="26"/>
  <c r="AQ18" i="26"/>
  <c r="T19" i="19"/>
  <c r="U19" i="19"/>
  <c r="W19" i="19"/>
  <c r="Q19" i="19"/>
  <c r="P19" i="19"/>
  <c r="S19" i="19"/>
  <c r="R19" i="19"/>
  <c r="V19" i="19"/>
  <c r="A20" i="19"/>
  <c r="A21" i="4"/>
  <c r="P20" i="4"/>
  <c r="Q20" i="4"/>
  <c r="R20" i="4"/>
  <c r="S20" i="4"/>
  <c r="T20" i="4"/>
  <c r="U20" i="4"/>
  <c r="V20" i="4"/>
  <c r="W20" i="4"/>
  <c r="X20" i="4"/>
  <c r="E25" i="2"/>
  <c r="E30" i="6" s="1"/>
  <c r="E20" i="21"/>
  <c r="J17" i="3"/>
  <c r="J19" i="26"/>
  <c r="L19" i="26" s="1"/>
  <c r="AU19" i="26"/>
  <c r="AS19" i="26"/>
  <c r="AF19" i="26"/>
  <c r="AQ19" i="26"/>
  <c r="AM19" i="26"/>
  <c r="Y19" i="26"/>
  <c r="Z19" i="26"/>
  <c r="AT19" i="26"/>
  <c r="AL19" i="26"/>
  <c r="AR19" i="26"/>
  <c r="AC19" i="26"/>
  <c r="AD19" i="26"/>
  <c r="AA19" i="26"/>
  <c r="X19" i="26"/>
  <c r="AP19" i="26"/>
  <c r="AN19" i="26"/>
  <c r="AK19" i="26"/>
  <c r="AG19" i="26"/>
  <c r="AH19" i="26"/>
  <c r="AE19" i="26"/>
  <c r="AB19" i="26"/>
  <c r="AI19" i="26"/>
  <c r="AJ19" i="26"/>
  <c r="AO19" i="26"/>
  <c r="D20" i="21"/>
  <c r="I17" i="3"/>
  <c r="D17" i="3" s="1"/>
  <c r="F19" i="19"/>
  <c r="AD90" i="21"/>
  <c r="P22" i="6"/>
  <c r="T22" i="6"/>
  <c r="X22" i="6"/>
  <c r="AB22" i="6"/>
  <c r="AF22" i="6"/>
  <c r="AJ22" i="6"/>
  <c r="AN22" i="6"/>
  <c r="AR22" i="6"/>
  <c r="M22" i="6"/>
  <c r="R22" i="6"/>
  <c r="W22" i="6"/>
  <c r="AC22" i="6"/>
  <c r="AH22" i="6"/>
  <c r="AM22" i="6"/>
  <c r="AS22" i="6"/>
  <c r="N22" i="6"/>
  <c r="S22" i="6"/>
  <c r="Y22" i="6"/>
  <c r="AD22" i="6"/>
  <c r="AI22" i="6"/>
  <c r="AO22" i="6"/>
  <c r="AT22" i="6"/>
  <c r="O22" i="6"/>
  <c r="U22" i="6"/>
  <c r="AE22" i="6"/>
  <c r="AK22" i="6"/>
  <c r="AP22" i="6"/>
  <c r="V22" i="6"/>
  <c r="AQ22" i="6"/>
  <c r="AG22" i="6"/>
  <c r="AA22" i="6"/>
  <c r="AL22" i="6"/>
  <c r="A65" i="6"/>
  <c r="Q22" i="6"/>
  <c r="R20" i="9"/>
  <c r="AE90" i="21"/>
  <c r="S15" i="3"/>
  <c r="F23" i="9" s="1"/>
  <c r="M20" i="9"/>
  <c r="P21" i="9"/>
  <c r="R21" i="9" s="1"/>
  <c r="K21" i="9"/>
  <c r="M21" i="9" s="1"/>
  <c r="H21" i="9"/>
  <c r="J22" i="9"/>
  <c r="O22" i="9"/>
  <c r="K26" i="8"/>
  <c r="S19" i="2"/>
  <c r="F27" i="8" s="1"/>
  <c r="J26" i="8"/>
  <c r="R19" i="2"/>
  <c r="E27" i="8" s="1"/>
  <c r="C27" i="25"/>
  <c r="I27" i="25" s="1"/>
  <c r="D26" i="25"/>
  <c r="J26" i="25" s="1"/>
  <c r="E27" i="25"/>
  <c r="K27" i="25" s="1"/>
  <c r="L26" i="8"/>
  <c r="T19" i="2"/>
  <c r="G27" i="8" s="1"/>
  <c r="J25" i="25"/>
  <c r="C27" i="4"/>
  <c r="C25" i="2"/>
  <c r="C30" i="6" s="1"/>
  <c r="L23" i="9"/>
  <c r="Q23" i="9"/>
  <c r="I24" i="9"/>
  <c r="N24" i="9"/>
  <c r="Q24" i="8"/>
  <c r="O24" i="8"/>
  <c r="P24" i="8"/>
  <c r="D25" i="2"/>
  <c r="D30" i="6" s="1"/>
  <c r="M24" i="2"/>
  <c r="C71" i="6" s="1"/>
  <c r="H71" i="6" s="1"/>
  <c r="E27" i="4"/>
  <c r="O24" i="2"/>
  <c r="E71" i="6" s="1"/>
  <c r="J71" i="6" s="1"/>
  <c r="N23" i="2"/>
  <c r="D70" i="6" s="1"/>
  <c r="I70" i="6" s="1"/>
  <c r="D26" i="4"/>
  <c r="A23" i="6"/>
  <c r="Q18" i="3"/>
  <c r="D26" i="9" s="1"/>
  <c r="E20" i="26" l="1"/>
  <c r="K20" i="26" s="1"/>
  <c r="E20" i="19"/>
  <c r="T16" i="3"/>
  <c r="G24" i="9" s="1"/>
  <c r="N17" i="3"/>
  <c r="F20" i="19"/>
  <c r="F20" i="26"/>
  <c r="Z20" i="26"/>
  <c r="J20" i="26"/>
  <c r="AA20" i="26"/>
  <c r="AB20" i="26"/>
  <c r="AC20" i="26"/>
  <c r="AD20" i="26"/>
  <c r="AE20" i="26"/>
  <c r="AF20" i="26"/>
  <c r="AG20" i="26"/>
  <c r="AH20" i="26"/>
  <c r="AI20" i="26"/>
  <c r="Y20" i="26"/>
  <c r="AJ20" i="26"/>
  <c r="AK20" i="26"/>
  <c r="AL20" i="26"/>
  <c r="AM20" i="26"/>
  <c r="AN20" i="26"/>
  <c r="AO20" i="26"/>
  <c r="AP20" i="26"/>
  <c r="AQ20" i="26"/>
  <c r="AR20" i="26"/>
  <c r="AS20" i="26"/>
  <c r="AT20" i="26"/>
  <c r="AU20" i="26"/>
  <c r="P16" i="3"/>
  <c r="E26" i="2"/>
  <c r="E31" i="6" s="1"/>
  <c r="R16" i="3"/>
  <c r="E24" i="9" s="1"/>
  <c r="P65" i="6"/>
  <c r="X65" i="6"/>
  <c r="AF65" i="6"/>
  <c r="AO65" i="6"/>
  <c r="Q65" i="6"/>
  <c r="Y65" i="6"/>
  <c r="AG65" i="6"/>
  <c r="AP65" i="6"/>
  <c r="R65" i="6"/>
  <c r="Z65" i="6"/>
  <c r="AH65" i="6"/>
  <c r="AQ65" i="6"/>
  <c r="T65" i="6"/>
  <c r="AB65" i="6"/>
  <c r="AK65" i="6"/>
  <c r="AS65" i="6"/>
  <c r="U65" i="6"/>
  <c r="AC65" i="6"/>
  <c r="AL65" i="6"/>
  <c r="AD65" i="6"/>
  <c r="AE65" i="6"/>
  <c r="N65" i="6"/>
  <c r="AI65" i="6"/>
  <c r="O65" i="6"/>
  <c r="AM65" i="6"/>
  <c r="S65" i="6"/>
  <c r="AN65" i="6"/>
  <c r="V65" i="6"/>
  <c r="AR65" i="6"/>
  <c r="W65" i="6"/>
  <c r="AA65" i="6"/>
  <c r="M65" i="6"/>
  <c r="S20" i="19"/>
  <c r="R20" i="19"/>
  <c r="U20" i="19"/>
  <c r="P20" i="19"/>
  <c r="W20" i="19"/>
  <c r="V20" i="19"/>
  <c r="Q20" i="19"/>
  <c r="X20" i="19"/>
  <c r="T20" i="19"/>
  <c r="A21" i="19"/>
  <c r="W48" i="26"/>
  <c r="AV18" i="26"/>
  <c r="A22" i="4"/>
  <c r="P21" i="4"/>
  <c r="Q21" i="4"/>
  <c r="R21" i="4"/>
  <c r="S21" i="4"/>
  <c r="T21" i="4"/>
  <c r="U21" i="4"/>
  <c r="V21" i="4"/>
  <c r="W21" i="4"/>
  <c r="X21" i="4"/>
  <c r="Y21" i="4"/>
  <c r="Y48" i="26"/>
  <c r="Q22" i="25"/>
  <c r="S22" i="25"/>
  <c r="V22" i="25"/>
  <c r="Y22" i="25"/>
  <c r="N22" i="25"/>
  <c r="R22" i="25"/>
  <c r="U22" i="25"/>
  <c r="P22" i="25"/>
  <c r="W22" i="25"/>
  <c r="Z22" i="25"/>
  <c r="T22" i="25"/>
  <c r="O22" i="25"/>
  <c r="X22" i="25"/>
  <c r="A20" i="3"/>
  <c r="A23" i="25"/>
  <c r="E17" i="3"/>
  <c r="F20" i="21"/>
  <c r="D21" i="21"/>
  <c r="AV19" i="26"/>
  <c r="X48" i="26"/>
  <c r="I18" i="3"/>
  <c r="D18" i="3" s="1"/>
  <c r="M23" i="6"/>
  <c r="Q23" i="6"/>
  <c r="U23" i="6"/>
  <c r="Y23" i="6"/>
  <c r="AC23" i="6"/>
  <c r="AG23" i="6"/>
  <c r="AK23" i="6"/>
  <c r="AO23" i="6"/>
  <c r="AS23" i="6"/>
  <c r="P23" i="6"/>
  <c r="V23" i="6"/>
  <c r="AF23" i="6"/>
  <c r="AL23" i="6"/>
  <c r="AQ23" i="6"/>
  <c r="R23" i="6"/>
  <c r="W23" i="6"/>
  <c r="AB23" i="6"/>
  <c r="AH23" i="6"/>
  <c r="AM23" i="6"/>
  <c r="AR23" i="6"/>
  <c r="N23" i="6"/>
  <c r="S23" i="6"/>
  <c r="X23" i="6"/>
  <c r="AD23" i="6"/>
  <c r="AI23" i="6"/>
  <c r="AN23" i="6"/>
  <c r="AT23" i="6"/>
  <c r="Z23" i="6"/>
  <c r="O23" i="6"/>
  <c r="AJ23" i="6"/>
  <c r="AE23" i="6"/>
  <c r="A66" i="6"/>
  <c r="AP23" i="6"/>
  <c r="T23" i="6"/>
  <c r="S20" i="9"/>
  <c r="J23" i="9"/>
  <c r="O23" i="9"/>
  <c r="AF90" i="21"/>
  <c r="S16" i="3"/>
  <c r="F24" i="9" s="1"/>
  <c r="S21" i="9"/>
  <c r="K22" i="9"/>
  <c r="M22" i="9" s="1"/>
  <c r="P22" i="9"/>
  <c r="R22" i="9" s="1"/>
  <c r="H22" i="9"/>
  <c r="S20" i="2"/>
  <c r="F28" i="8" s="1"/>
  <c r="K27" i="8"/>
  <c r="L27" i="8"/>
  <c r="T20" i="2"/>
  <c r="G28" i="8" s="1"/>
  <c r="J27" i="8"/>
  <c r="R20" i="2"/>
  <c r="E28" i="8" s="1"/>
  <c r="D27" i="25"/>
  <c r="J27" i="25" s="1"/>
  <c r="E28" i="25"/>
  <c r="K28" i="25" s="1"/>
  <c r="C28" i="25"/>
  <c r="I28" i="25" s="1"/>
  <c r="E28" i="4"/>
  <c r="C28" i="4"/>
  <c r="I25" i="9"/>
  <c r="N25" i="9"/>
  <c r="L24" i="9"/>
  <c r="Q24" i="9"/>
  <c r="P25" i="8"/>
  <c r="O25" i="8"/>
  <c r="Q25" i="8"/>
  <c r="D26" i="2"/>
  <c r="D31" i="6" s="1"/>
  <c r="C26" i="2"/>
  <c r="C31" i="6" s="1"/>
  <c r="O25" i="2"/>
  <c r="E72" i="6" s="1"/>
  <c r="J72" i="6" s="1"/>
  <c r="D27" i="4"/>
  <c r="N24" i="2"/>
  <c r="D71" i="6" s="1"/>
  <c r="I71" i="6" s="1"/>
  <c r="A24" i="6"/>
  <c r="Q19" i="3"/>
  <c r="D27" i="9" s="1"/>
  <c r="M25" i="2"/>
  <c r="C72" i="6" s="1"/>
  <c r="H72" i="6" s="1"/>
  <c r="E27" i="2" l="1"/>
  <c r="E32" i="6" s="1"/>
  <c r="L20" i="26"/>
  <c r="P17" i="3"/>
  <c r="D21" i="26"/>
  <c r="D21" i="19"/>
  <c r="N18" i="3"/>
  <c r="AV20" i="26"/>
  <c r="O17" i="3"/>
  <c r="R17" i="3"/>
  <c r="E25" i="9" s="1"/>
  <c r="U23" i="25"/>
  <c r="AA23" i="25"/>
  <c r="T23" i="25"/>
  <c r="P23" i="25"/>
  <c r="N23" i="25"/>
  <c r="X23" i="25"/>
  <c r="R23" i="25"/>
  <c r="V23" i="25"/>
  <c r="Q23" i="25"/>
  <c r="Z23" i="25"/>
  <c r="O23" i="25"/>
  <c r="W23" i="25"/>
  <c r="Y23" i="25"/>
  <c r="S23" i="25"/>
  <c r="A21" i="3"/>
  <c r="A24" i="25"/>
  <c r="A23" i="4"/>
  <c r="P22" i="4"/>
  <c r="Q22" i="4"/>
  <c r="R22" i="4"/>
  <c r="S22" i="4"/>
  <c r="T22" i="4"/>
  <c r="U22" i="4"/>
  <c r="V22" i="4"/>
  <c r="W22" i="4"/>
  <c r="X22" i="4"/>
  <c r="Y22" i="4"/>
  <c r="Z22" i="4"/>
  <c r="W21" i="19"/>
  <c r="A22" i="19"/>
  <c r="T21" i="19"/>
  <c r="U21" i="19"/>
  <c r="Q21" i="19"/>
  <c r="X21" i="19"/>
  <c r="V21" i="19"/>
  <c r="Y21" i="19"/>
  <c r="S21" i="19"/>
  <c r="R21" i="19"/>
  <c r="P21" i="19"/>
  <c r="P66" i="6"/>
  <c r="R66" i="6"/>
  <c r="Z66" i="6"/>
  <c r="AH66" i="6"/>
  <c r="AQ66" i="6"/>
  <c r="T66" i="6"/>
  <c r="AB66" i="6"/>
  <c r="AJ66" i="6"/>
  <c r="AS66" i="6"/>
  <c r="U66" i="6"/>
  <c r="AC66" i="6"/>
  <c r="AL66" i="6"/>
  <c r="AT66" i="6"/>
  <c r="Q66" i="6"/>
  <c r="AE66" i="6"/>
  <c r="AR66" i="6"/>
  <c r="S66" i="6"/>
  <c r="AF66" i="6"/>
  <c r="V66" i="6"/>
  <c r="AG66" i="6"/>
  <c r="W66" i="6"/>
  <c r="AI66" i="6"/>
  <c r="X66" i="6"/>
  <c r="AM66" i="6"/>
  <c r="Y66" i="6"/>
  <c r="AN66" i="6"/>
  <c r="N66" i="6"/>
  <c r="AA66" i="6"/>
  <c r="AO66" i="6"/>
  <c r="O66" i="6"/>
  <c r="AD66" i="6"/>
  <c r="AP66" i="6"/>
  <c r="M66" i="6"/>
  <c r="E21" i="21"/>
  <c r="J18" i="3"/>
  <c r="D22" i="21"/>
  <c r="I19" i="3"/>
  <c r="D19" i="3" s="1"/>
  <c r="O13" i="10"/>
  <c r="AM13" i="10" s="1"/>
  <c r="G11" i="38" s="1"/>
  <c r="O14" i="10"/>
  <c r="AM14" i="10" s="1"/>
  <c r="G12" i="38" s="1"/>
  <c r="N24" i="6"/>
  <c r="R24" i="6"/>
  <c r="V24" i="6"/>
  <c r="Z24" i="6"/>
  <c r="AD24" i="6"/>
  <c r="AH24" i="6"/>
  <c r="O24" i="6"/>
  <c r="T24" i="6"/>
  <c r="Y24" i="6"/>
  <c r="AE24" i="6"/>
  <c r="AJ24" i="6"/>
  <c r="AN24" i="6"/>
  <c r="AR24" i="6"/>
  <c r="P24" i="6"/>
  <c r="U24" i="6"/>
  <c r="AA24" i="6"/>
  <c r="AF24" i="6"/>
  <c r="AK24" i="6"/>
  <c r="AO24" i="6"/>
  <c r="AS24" i="6"/>
  <c r="Q24" i="6"/>
  <c r="W24" i="6"/>
  <c r="AG24" i="6"/>
  <c r="AL24" i="6"/>
  <c r="AP24" i="6"/>
  <c r="AT24" i="6"/>
  <c r="AC24" i="6"/>
  <c r="S24" i="6"/>
  <c r="AM24" i="6"/>
  <c r="AI24" i="6"/>
  <c r="AQ24" i="6"/>
  <c r="A67" i="6"/>
  <c r="M24" i="6"/>
  <c r="X24" i="6"/>
  <c r="S22" i="9"/>
  <c r="S17" i="3"/>
  <c r="F25" i="9" s="1"/>
  <c r="J24" i="9"/>
  <c r="O24" i="9"/>
  <c r="K23" i="9"/>
  <c r="M23" i="9" s="1"/>
  <c r="P23" i="9"/>
  <c r="R23" i="9" s="1"/>
  <c r="H23" i="9"/>
  <c r="R18" i="3"/>
  <c r="E26" i="9" s="1"/>
  <c r="AG90" i="21"/>
  <c r="K28" i="8"/>
  <c r="S21" i="2"/>
  <c r="F29" i="8" s="1"/>
  <c r="C29" i="25"/>
  <c r="I29" i="25" s="1"/>
  <c r="D28" i="25"/>
  <c r="J28" i="25" s="1"/>
  <c r="E29" i="25"/>
  <c r="K29" i="25" s="1"/>
  <c r="J28" i="8"/>
  <c r="R21" i="2"/>
  <c r="E29" i="8" s="1"/>
  <c r="L28" i="8"/>
  <c r="T21" i="2"/>
  <c r="G29" i="8" s="1"/>
  <c r="C29" i="4"/>
  <c r="D28" i="4"/>
  <c r="E28" i="2"/>
  <c r="E33" i="6" s="1"/>
  <c r="C27" i="2"/>
  <c r="C32" i="6" s="1"/>
  <c r="D27" i="2"/>
  <c r="D32" i="6" s="1"/>
  <c r="I26" i="9"/>
  <c r="N26" i="9"/>
  <c r="O26" i="8"/>
  <c r="P26" i="8"/>
  <c r="Q26" i="8"/>
  <c r="E29" i="4"/>
  <c r="O26" i="2"/>
  <c r="E73" i="6" s="1"/>
  <c r="J73" i="6" s="1"/>
  <c r="N25" i="2"/>
  <c r="D72" i="6" s="1"/>
  <c r="I72" i="6" s="1"/>
  <c r="N26" i="2"/>
  <c r="D73" i="6" s="1"/>
  <c r="I73" i="6" s="1"/>
  <c r="M26" i="2"/>
  <c r="C73" i="6" s="1"/>
  <c r="H73" i="6" s="1"/>
  <c r="A25" i="6"/>
  <c r="Q20" i="3"/>
  <c r="D28" i="9" s="1"/>
  <c r="J21" i="26" l="1"/>
  <c r="AS21" i="26"/>
  <c r="E21" i="26"/>
  <c r="K21" i="26" s="1"/>
  <c r="E21" i="19"/>
  <c r="F21" i="19" s="1"/>
  <c r="T17" i="3"/>
  <c r="G25" i="9" s="1"/>
  <c r="D22" i="26"/>
  <c r="D22" i="19"/>
  <c r="N19" i="3"/>
  <c r="F21" i="21"/>
  <c r="R67" i="6"/>
  <c r="Z67" i="6"/>
  <c r="T67" i="6"/>
  <c r="U67" i="6"/>
  <c r="AC67" i="6"/>
  <c r="X67" i="6"/>
  <c r="AH67" i="6"/>
  <c r="AQ67" i="6"/>
  <c r="N67" i="6"/>
  <c r="Y67" i="6"/>
  <c r="AI67" i="6"/>
  <c r="AR67" i="6"/>
  <c r="O67" i="6"/>
  <c r="AA67" i="6"/>
  <c r="AJ67" i="6"/>
  <c r="AS67" i="6"/>
  <c r="P67" i="6"/>
  <c r="AB67" i="6"/>
  <c r="AK67" i="6"/>
  <c r="AT67" i="6"/>
  <c r="Q67" i="6"/>
  <c r="AD67" i="6"/>
  <c r="AM67" i="6"/>
  <c r="S67" i="6"/>
  <c r="AE67" i="6"/>
  <c r="AN67" i="6"/>
  <c r="V67" i="6"/>
  <c r="AF67" i="6"/>
  <c r="AO67" i="6"/>
  <c r="AP67" i="6"/>
  <c r="AG67" i="6"/>
  <c r="W67" i="6"/>
  <c r="M67" i="6"/>
  <c r="T22" i="19"/>
  <c r="X22" i="19"/>
  <c r="S22" i="19"/>
  <c r="U22" i="19"/>
  <c r="Z22" i="19"/>
  <c r="A23" i="19"/>
  <c r="R22" i="19"/>
  <c r="Q22" i="19"/>
  <c r="W22" i="19"/>
  <c r="V22" i="19"/>
  <c r="Y22" i="19"/>
  <c r="P22" i="19"/>
  <c r="A24" i="4"/>
  <c r="P23" i="4"/>
  <c r="Q23" i="4"/>
  <c r="R23" i="4"/>
  <c r="S23" i="4"/>
  <c r="T23" i="4"/>
  <c r="U23" i="4"/>
  <c r="V23" i="4"/>
  <c r="W23" i="4"/>
  <c r="X23" i="4"/>
  <c r="Y23" i="4"/>
  <c r="Z23" i="4"/>
  <c r="AA23" i="4"/>
  <c r="U24" i="25"/>
  <c r="V24" i="25"/>
  <c r="R24" i="25"/>
  <c r="Y24" i="25"/>
  <c r="Z24" i="25"/>
  <c r="O24" i="25"/>
  <c r="AB24" i="25"/>
  <c r="T24" i="25"/>
  <c r="S24" i="25"/>
  <c r="X24" i="25"/>
  <c r="W24" i="25"/>
  <c r="P24" i="25"/>
  <c r="Q24" i="25"/>
  <c r="AA24" i="25"/>
  <c r="N24" i="25"/>
  <c r="A22" i="3"/>
  <c r="A25" i="25"/>
  <c r="E18" i="3"/>
  <c r="D23" i="21"/>
  <c r="I20" i="3"/>
  <c r="D20" i="3" s="1"/>
  <c r="N20" i="3" s="1"/>
  <c r="O15" i="10"/>
  <c r="AM15" i="10" s="1"/>
  <c r="G13" i="38" s="1"/>
  <c r="M25" i="6"/>
  <c r="Q25" i="6"/>
  <c r="U25" i="6"/>
  <c r="Y25" i="6"/>
  <c r="AG25" i="6"/>
  <c r="AK25" i="6"/>
  <c r="AO25" i="6"/>
  <c r="AS25" i="6"/>
  <c r="N25" i="6"/>
  <c r="R25" i="6"/>
  <c r="V25" i="6"/>
  <c r="Z25" i="6"/>
  <c r="AD25" i="6"/>
  <c r="AH25" i="6"/>
  <c r="AL25" i="6"/>
  <c r="AP25" i="6"/>
  <c r="AT25" i="6"/>
  <c r="O25" i="6"/>
  <c r="S25" i="6"/>
  <c r="W25" i="6"/>
  <c r="AA25" i="6"/>
  <c r="AE25" i="6"/>
  <c r="AI25" i="6"/>
  <c r="AM25" i="6"/>
  <c r="AQ25" i="6"/>
  <c r="X25" i="6"/>
  <c r="AN25" i="6"/>
  <c r="P25" i="6"/>
  <c r="AF25" i="6"/>
  <c r="AB25" i="6"/>
  <c r="AJ25" i="6"/>
  <c r="AR25" i="6"/>
  <c r="A68" i="6"/>
  <c r="T25" i="6"/>
  <c r="K24" i="9"/>
  <c r="M24" i="9" s="1"/>
  <c r="P24" i="9"/>
  <c r="R24" i="9" s="1"/>
  <c r="H24" i="9"/>
  <c r="R19" i="3"/>
  <c r="E27" i="9" s="1"/>
  <c r="S18" i="3"/>
  <c r="F26" i="9" s="1"/>
  <c r="J25" i="9"/>
  <c r="O25" i="9"/>
  <c r="S23" i="9"/>
  <c r="AH90" i="21"/>
  <c r="K29" i="8"/>
  <c r="S22" i="2"/>
  <c r="F30" i="8" s="1"/>
  <c r="D30" i="25"/>
  <c r="J30" i="25" s="1"/>
  <c r="L29" i="8"/>
  <c r="T22" i="2"/>
  <c r="G30" i="8" s="1"/>
  <c r="J29" i="8"/>
  <c r="R22" i="2"/>
  <c r="E30" i="8" s="1"/>
  <c r="C30" i="25"/>
  <c r="I30" i="25" s="1"/>
  <c r="E30" i="25"/>
  <c r="K30" i="25" s="1"/>
  <c r="D29" i="25"/>
  <c r="J29" i="25" s="1"/>
  <c r="C30" i="4"/>
  <c r="D30" i="4"/>
  <c r="E29" i="2"/>
  <c r="E34" i="6" s="1"/>
  <c r="C28" i="2"/>
  <c r="C33" i="6" s="1"/>
  <c r="I27" i="9"/>
  <c r="N27" i="9"/>
  <c r="P27" i="8"/>
  <c r="O27" i="8"/>
  <c r="Q27" i="8"/>
  <c r="D28" i="2"/>
  <c r="D33" i="6" s="1"/>
  <c r="M27" i="2"/>
  <c r="C74" i="6" s="1"/>
  <c r="H74" i="6" s="1"/>
  <c r="O27" i="2"/>
  <c r="E74" i="6" s="1"/>
  <c r="J74" i="6" s="1"/>
  <c r="O28" i="2"/>
  <c r="E75" i="6" s="1"/>
  <c r="J75" i="6" s="1"/>
  <c r="E30" i="4"/>
  <c r="D29" i="4"/>
  <c r="A26" i="6"/>
  <c r="Q21" i="3"/>
  <c r="D29" i="9" s="1"/>
  <c r="AP21" i="26" l="1"/>
  <c r="AL21" i="26"/>
  <c r="AO21" i="26"/>
  <c r="AU21" i="26"/>
  <c r="AK21" i="26"/>
  <c r="AT21" i="26"/>
  <c r="Z21" i="26"/>
  <c r="Z48" i="26" s="1"/>
  <c r="AR21" i="26"/>
  <c r="AD21" i="26"/>
  <c r="AE21" i="26"/>
  <c r="AQ21" i="26"/>
  <c r="AC21" i="26"/>
  <c r="D24" i="26"/>
  <c r="D24" i="19"/>
  <c r="J22" i="26"/>
  <c r="AJ21" i="26"/>
  <c r="AB21" i="26"/>
  <c r="O19" i="3"/>
  <c r="O18" i="3"/>
  <c r="Q25" i="9"/>
  <c r="L25" i="9"/>
  <c r="AI21" i="26"/>
  <c r="AA21" i="26"/>
  <c r="AH21" i="26"/>
  <c r="L21" i="26"/>
  <c r="AN21" i="26"/>
  <c r="AG21" i="26"/>
  <c r="F21" i="26"/>
  <c r="P19" i="3"/>
  <c r="D23" i="26"/>
  <c r="D23" i="19"/>
  <c r="AM21" i="26"/>
  <c r="AF21" i="26"/>
  <c r="Q68" i="6"/>
  <c r="Y68" i="6"/>
  <c r="AG68" i="6"/>
  <c r="AP68" i="6"/>
  <c r="R68" i="6"/>
  <c r="Z68" i="6"/>
  <c r="AH68" i="6"/>
  <c r="AQ68" i="6"/>
  <c r="S68" i="6"/>
  <c r="AA68" i="6"/>
  <c r="AI68" i="6"/>
  <c r="AR68" i="6"/>
  <c r="T68" i="6"/>
  <c r="AB68" i="6"/>
  <c r="AJ68" i="6"/>
  <c r="AS68" i="6"/>
  <c r="U68" i="6"/>
  <c r="AC68" i="6"/>
  <c r="AK68" i="6"/>
  <c r="AT68" i="6"/>
  <c r="N68" i="6"/>
  <c r="V68" i="6"/>
  <c r="AD68" i="6"/>
  <c r="AL68" i="6"/>
  <c r="O68" i="6"/>
  <c r="W68" i="6"/>
  <c r="AE68" i="6"/>
  <c r="AN68" i="6"/>
  <c r="P68" i="6"/>
  <c r="X68" i="6"/>
  <c r="AF68" i="6"/>
  <c r="AO68" i="6"/>
  <c r="M68" i="6"/>
  <c r="A25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B25" i="25"/>
  <c r="Z25" i="25"/>
  <c r="V25" i="25"/>
  <c r="P25" i="25"/>
  <c r="Q25" i="25"/>
  <c r="S25" i="25"/>
  <c r="AA25" i="25"/>
  <c r="T25" i="25"/>
  <c r="U25" i="25"/>
  <c r="O25" i="25"/>
  <c r="W25" i="25"/>
  <c r="X25" i="25"/>
  <c r="Y25" i="25"/>
  <c r="AC25" i="25"/>
  <c r="N25" i="25"/>
  <c r="R25" i="25"/>
  <c r="A23" i="3"/>
  <c r="A26" i="25"/>
  <c r="Q23" i="19"/>
  <c r="R23" i="19"/>
  <c r="X23" i="19"/>
  <c r="S23" i="19"/>
  <c r="P23" i="19"/>
  <c r="U23" i="19"/>
  <c r="AA23" i="19"/>
  <c r="T23" i="19"/>
  <c r="V23" i="19"/>
  <c r="A24" i="19"/>
  <c r="Y23" i="19"/>
  <c r="W23" i="19"/>
  <c r="Z23" i="19"/>
  <c r="E22" i="21"/>
  <c r="J19" i="3"/>
  <c r="E19" i="3" s="1"/>
  <c r="D24" i="21"/>
  <c r="I21" i="3"/>
  <c r="D21" i="3" s="1"/>
  <c r="O16" i="10"/>
  <c r="AM16" i="10" s="1"/>
  <c r="G14" i="38" s="1"/>
  <c r="N26" i="6"/>
  <c r="R26" i="6"/>
  <c r="V26" i="6"/>
  <c r="Z26" i="6"/>
  <c r="AH26" i="6"/>
  <c r="AL26" i="6"/>
  <c r="AP26" i="6"/>
  <c r="AT26" i="6"/>
  <c r="O26" i="6"/>
  <c r="S26" i="6"/>
  <c r="W26" i="6"/>
  <c r="AA26" i="6"/>
  <c r="AE26" i="6"/>
  <c r="AI26" i="6"/>
  <c r="AM26" i="6"/>
  <c r="AQ26" i="6"/>
  <c r="P26" i="6"/>
  <c r="T26" i="6"/>
  <c r="X26" i="6"/>
  <c r="AB26" i="6"/>
  <c r="AF26" i="6"/>
  <c r="AJ26" i="6"/>
  <c r="AN26" i="6"/>
  <c r="AR26" i="6"/>
  <c r="Q26" i="6"/>
  <c r="AG26" i="6"/>
  <c r="Y26" i="6"/>
  <c r="AO26" i="6"/>
  <c r="U26" i="6"/>
  <c r="AK26" i="6"/>
  <c r="AC26" i="6"/>
  <c r="AS26" i="6"/>
  <c r="A69" i="6"/>
  <c r="M26" i="6"/>
  <c r="S24" i="9"/>
  <c r="AI90" i="21"/>
  <c r="R20" i="3"/>
  <c r="E28" i="9" s="1"/>
  <c r="S19" i="3"/>
  <c r="F27" i="9" s="1"/>
  <c r="K25" i="9"/>
  <c r="P25" i="9"/>
  <c r="R25" i="9" s="1"/>
  <c r="H25" i="9"/>
  <c r="J26" i="9"/>
  <c r="O26" i="9"/>
  <c r="S23" i="2"/>
  <c r="F31" i="8" s="1"/>
  <c r="K30" i="8"/>
  <c r="E32" i="25"/>
  <c r="K32" i="25" s="1"/>
  <c r="C31" i="25"/>
  <c r="I31" i="25" s="1"/>
  <c r="E31" i="25"/>
  <c r="K31" i="25" s="1"/>
  <c r="L30" i="8"/>
  <c r="T23" i="2"/>
  <c r="G31" i="8" s="1"/>
  <c r="J30" i="8"/>
  <c r="R23" i="2"/>
  <c r="E31" i="8" s="1"/>
  <c r="C31" i="4"/>
  <c r="C29" i="2"/>
  <c r="C34" i="6" s="1"/>
  <c r="E30" i="2"/>
  <c r="E35" i="6" s="1"/>
  <c r="I28" i="9"/>
  <c r="N28" i="9"/>
  <c r="Q28" i="8"/>
  <c r="O28" i="8"/>
  <c r="P28" i="8"/>
  <c r="D29" i="2"/>
  <c r="D34" i="6" s="1"/>
  <c r="M28" i="2"/>
  <c r="C75" i="6" s="1"/>
  <c r="H75" i="6" s="1"/>
  <c r="E32" i="4"/>
  <c r="E31" i="4"/>
  <c r="N27" i="2"/>
  <c r="D74" i="6" s="1"/>
  <c r="I74" i="6" s="1"/>
  <c r="A27" i="6"/>
  <c r="Q22" i="3"/>
  <c r="D30" i="9" s="1"/>
  <c r="M25" i="9" l="1"/>
  <c r="S25" i="9" s="1"/>
  <c r="J23" i="26"/>
  <c r="AT23" i="26"/>
  <c r="AU23" i="26"/>
  <c r="E22" i="26"/>
  <c r="E22" i="19"/>
  <c r="F22" i="19" s="1"/>
  <c r="T18" i="3"/>
  <c r="G26" i="9" s="1"/>
  <c r="P18" i="3"/>
  <c r="J20" i="3"/>
  <c r="E23" i="26"/>
  <c r="K23" i="26" s="1"/>
  <c r="E23" i="19"/>
  <c r="T19" i="3"/>
  <c r="G27" i="9" s="1"/>
  <c r="N21" i="3"/>
  <c r="J24" i="26"/>
  <c r="F23" i="19"/>
  <c r="AV21" i="26"/>
  <c r="Z26" i="25"/>
  <c r="W26" i="25"/>
  <c r="AD26" i="25"/>
  <c r="AA26" i="25"/>
  <c r="P26" i="25"/>
  <c r="T26" i="25"/>
  <c r="X26" i="25"/>
  <c r="Y26" i="25"/>
  <c r="S26" i="25"/>
  <c r="AB26" i="25"/>
  <c r="U26" i="25"/>
  <c r="N26" i="25"/>
  <c r="AC26" i="25"/>
  <c r="V26" i="25"/>
  <c r="R26" i="25"/>
  <c r="O26" i="25"/>
  <c r="Q26" i="25"/>
  <c r="A24" i="3"/>
  <c r="A27" i="25"/>
  <c r="A26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P69" i="6"/>
  <c r="X69" i="6"/>
  <c r="AF69" i="6"/>
  <c r="AO69" i="6"/>
  <c r="Q69" i="6"/>
  <c r="Y69" i="6"/>
  <c r="AG69" i="6"/>
  <c r="AP69" i="6"/>
  <c r="R69" i="6"/>
  <c r="Z69" i="6"/>
  <c r="AH69" i="6"/>
  <c r="AQ69" i="6"/>
  <c r="S69" i="6"/>
  <c r="AA69" i="6"/>
  <c r="AI69" i="6"/>
  <c r="AR69" i="6"/>
  <c r="T69" i="6"/>
  <c r="AB69" i="6"/>
  <c r="AJ69" i="6"/>
  <c r="AS69" i="6"/>
  <c r="U69" i="6"/>
  <c r="AC69" i="6"/>
  <c r="AK69" i="6"/>
  <c r="AT69" i="6"/>
  <c r="N69" i="6"/>
  <c r="V69" i="6"/>
  <c r="AD69" i="6"/>
  <c r="AL69" i="6"/>
  <c r="AM69" i="6"/>
  <c r="AE69" i="6"/>
  <c r="O69" i="6"/>
  <c r="W69" i="6"/>
  <c r="M69" i="6"/>
  <c r="V24" i="19"/>
  <c r="W24" i="19"/>
  <c r="A25" i="19"/>
  <c r="AA24" i="19"/>
  <c r="P24" i="19"/>
  <c r="X24" i="19"/>
  <c r="Q24" i="19"/>
  <c r="T24" i="19"/>
  <c r="R24" i="19"/>
  <c r="S24" i="19"/>
  <c r="Z24" i="19"/>
  <c r="Y24" i="19"/>
  <c r="U24" i="19"/>
  <c r="AB24" i="19"/>
  <c r="F22" i="21"/>
  <c r="E20" i="3"/>
  <c r="O20" i="3" s="1"/>
  <c r="E23" i="21"/>
  <c r="D25" i="21"/>
  <c r="I22" i="3"/>
  <c r="D22" i="3" s="1"/>
  <c r="O17" i="10"/>
  <c r="AM17" i="10" s="1"/>
  <c r="G15" i="38" s="1"/>
  <c r="O27" i="6"/>
  <c r="S27" i="6"/>
  <c r="W27" i="6"/>
  <c r="AA27" i="6"/>
  <c r="AI27" i="6"/>
  <c r="AM27" i="6"/>
  <c r="AQ27" i="6"/>
  <c r="P27" i="6"/>
  <c r="T27" i="6"/>
  <c r="X27" i="6"/>
  <c r="AB27" i="6"/>
  <c r="AF27" i="6"/>
  <c r="AJ27" i="6"/>
  <c r="AN27" i="6"/>
  <c r="AR27" i="6"/>
  <c r="M27" i="6"/>
  <c r="Q27" i="6"/>
  <c r="U27" i="6"/>
  <c r="Y27" i="6"/>
  <c r="AC27" i="6"/>
  <c r="AG27" i="6"/>
  <c r="AK27" i="6"/>
  <c r="AO27" i="6"/>
  <c r="AS27" i="6"/>
  <c r="Z27" i="6"/>
  <c r="AP27" i="6"/>
  <c r="R27" i="6"/>
  <c r="AH27" i="6"/>
  <c r="N27" i="6"/>
  <c r="AT27" i="6"/>
  <c r="A70" i="6"/>
  <c r="V27" i="6"/>
  <c r="AD27" i="6"/>
  <c r="AL27" i="6"/>
  <c r="AJ90" i="21"/>
  <c r="S20" i="3"/>
  <c r="F28" i="9" s="1"/>
  <c r="R21" i="3"/>
  <c r="E29" i="9" s="1"/>
  <c r="K26" i="9"/>
  <c r="P26" i="9"/>
  <c r="H26" i="9"/>
  <c r="J27" i="9"/>
  <c r="O27" i="9"/>
  <c r="K31" i="8"/>
  <c r="S24" i="2"/>
  <c r="F32" i="8" s="1"/>
  <c r="D31" i="25"/>
  <c r="J31" i="25" s="1"/>
  <c r="J31" i="8"/>
  <c r="R24" i="2"/>
  <c r="E32" i="8" s="1"/>
  <c r="L31" i="8"/>
  <c r="T24" i="2"/>
  <c r="G32" i="8" s="1"/>
  <c r="C32" i="25"/>
  <c r="I32" i="25" s="1"/>
  <c r="D31" i="4"/>
  <c r="C32" i="4"/>
  <c r="E31" i="2"/>
  <c r="E36" i="6" s="1"/>
  <c r="I29" i="9"/>
  <c r="N29" i="9"/>
  <c r="O29" i="8"/>
  <c r="P29" i="8"/>
  <c r="Q29" i="8"/>
  <c r="D30" i="2"/>
  <c r="D35" i="6" s="1"/>
  <c r="C30" i="2"/>
  <c r="C35" i="6" s="1"/>
  <c r="O30" i="2"/>
  <c r="E77" i="6" s="1"/>
  <c r="J77" i="6" s="1"/>
  <c r="O29" i="2"/>
  <c r="E76" i="6" s="1"/>
  <c r="J76" i="6" s="1"/>
  <c r="N29" i="2"/>
  <c r="N28" i="2"/>
  <c r="D75" i="6" s="1"/>
  <c r="I75" i="6" s="1"/>
  <c r="A28" i="6"/>
  <c r="Q23" i="3"/>
  <c r="D31" i="9" s="1"/>
  <c r="M29" i="2"/>
  <c r="C76" i="6" s="1"/>
  <c r="H76" i="6" s="1"/>
  <c r="AQ23" i="26" l="1"/>
  <c r="AM23" i="26"/>
  <c r="AL23" i="26"/>
  <c r="AB23" i="26"/>
  <c r="AS23" i="26"/>
  <c r="AK23" i="26"/>
  <c r="AR23" i="26"/>
  <c r="AJ23" i="26"/>
  <c r="AP23" i="26"/>
  <c r="AF23" i="26"/>
  <c r="AG23" i="26"/>
  <c r="AN23" i="26"/>
  <c r="AE23" i="26"/>
  <c r="E24" i="26"/>
  <c r="E24" i="19"/>
  <c r="F24" i="19" s="1"/>
  <c r="T20" i="3"/>
  <c r="G28" i="9" s="1"/>
  <c r="P20" i="3"/>
  <c r="AD23" i="26"/>
  <c r="AC23" i="26"/>
  <c r="D25" i="26"/>
  <c r="D25" i="19"/>
  <c r="Q27" i="9"/>
  <c r="L27" i="9"/>
  <c r="L26" i="9"/>
  <c r="M26" i="9" s="1"/>
  <c r="Q26" i="9"/>
  <c r="R26" i="9" s="1"/>
  <c r="L23" i="26"/>
  <c r="AI23" i="26"/>
  <c r="F23" i="26"/>
  <c r="O21" i="3"/>
  <c r="P21" i="3" s="1"/>
  <c r="K22" i="26"/>
  <c r="L22" i="26" s="1"/>
  <c r="AE22" i="26"/>
  <c r="AL22" i="26"/>
  <c r="AT22" i="26"/>
  <c r="AC22" i="26"/>
  <c r="AF22" i="26"/>
  <c r="AM22" i="26"/>
  <c r="AU22" i="26"/>
  <c r="AG22" i="26"/>
  <c r="AN22" i="26"/>
  <c r="F22" i="26"/>
  <c r="AH22" i="26"/>
  <c r="AO22" i="26"/>
  <c r="AR22" i="26"/>
  <c r="AI22" i="26"/>
  <c r="AP22" i="26"/>
  <c r="AB22" i="26"/>
  <c r="AJ22" i="26"/>
  <c r="AQ22" i="26"/>
  <c r="AK22" i="26"/>
  <c r="AD22" i="26"/>
  <c r="AA22" i="26"/>
  <c r="AS22" i="26"/>
  <c r="AO23" i="26"/>
  <c r="AH23" i="26"/>
  <c r="N22" i="3"/>
  <c r="O70" i="6"/>
  <c r="W70" i="6"/>
  <c r="AE70" i="6"/>
  <c r="AM70" i="6"/>
  <c r="P70" i="6"/>
  <c r="X70" i="6"/>
  <c r="AF70" i="6"/>
  <c r="AN70" i="6"/>
  <c r="Q70" i="6"/>
  <c r="Y70" i="6"/>
  <c r="AG70" i="6"/>
  <c r="AP70" i="6"/>
  <c r="R70" i="6"/>
  <c r="Z70" i="6"/>
  <c r="AH70" i="6"/>
  <c r="AQ70" i="6"/>
  <c r="S70" i="6"/>
  <c r="AA70" i="6"/>
  <c r="AI70" i="6"/>
  <c r="AR70" i="6"/>
  <c r="T70" i="6"/>
  <c r="AB70" i="6"/>
  <c r="AJ70" i="6"/>
  <c r="AS70" i="6"/>
  <c r="U70" i="6"/>
  <c r="AC70" i="6"/>
  <c r="AK70" i="6"/>
  <c r="AT70" i="6"/>
  <c r="N70" i="6"/>
  <c r="V70" i="6"/>
  <c r="AD70" i="6"/>
  <c r="AL70" i="6"/>
  <c r="M70" i="6"/>
  <c r="A27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W27" i="25"/>
  <c r="AC27" i="25"/>
  <c r="O27" i="25"/>
  <c r="P27" i="25"/>
  <c r="V27" i="25"/>
  <c r="S27" i="25"/>
  <c r="T27" i="25"/>
  <c r="Y27" i="25"/>
  <c r="AA27" i="25"/>
  <c r="X27" i="25"/>
  <c r="N27" i="25"/>
  <c r="AE27" i="25"/>
  <c r="AB27" i="25"/>
  <c r="Q27" i="25"/>
  <c r="Z27" i="25"/>
  <c r="AD27" i="25"/>
  <c r="U27" i="25"/>
  <c r="R27" i="25"/>
  <c r="A25" i="3"/>
  <c r="A28" i="25"/>
  <c r="AB25" i="19"/>
  <c r="Z25" i="19"/>
  <c r="T25" i="19"/>
  <c r="AC25" i="19"/>
  <c r="W25" i="19"/>
  <c r="V25" i="19"/>
  <c r="S25" i="19"/>
  <c r="A26" i="19"/>
  <c r="Q25" i="19"/>
  <c r="X25" i="19"/>
  <c r="U25" i="19"/>
  <c r="P25" i="19"/>
  <c r="AA25" i="19"/>
  <c r="Y25" i="19"/>
  <c r="R25" i="19"/>
  <c r="D33" i="25"/>
  <c r="J33" i="25" s="1"/>
  <c r="D76" i="6"/>
  <c r="I76" i="6" s="1"/>
  <c r="E24" i="21"/>
  <c r="J21" i="3"/>
  <c r="E21" i="3" s="1"/>
  <c r="F23" i="21"/>
  <c r="D26" i="21"/>
  <c r="I23" i="3"/>
  <c r="D23" i="3" s="1"/>
  <c r="O18" i="10"/>
  <c r="AM18" i="10" s="1"/>
  <c r="G16" i="38" s="1"/>
  <c r="P28" i="6"/>
  <c r="T28" i="6"/>
  <c r="X28" i="6"/>
  <c r="AB28" i="6"/>
  <c r="M28" i="6"/>
  <c r="Q28" i="6"/>
  <c r="N28" i="6"/>
  <c r="R28" i="6"/>
  <c r="V28" i="6"/>
  <c r="S28" i="6"/>
  <c r="Z28" i="6"/>
  <c r="AE28" i="6"/>
  <c r="AJ28" i="6"/>
  <c r="AN28" i="6"/>
  <c r="AR28" i="6"/>
  <c r="W28" i="6"/>
  <c r="AC28" i="6"/>
  <c r="AH28" i="6"/>
  <c r="AL28" i="6"/>
  <c r="AP28" i="6"/>
  <c r="AT28" i="6"/>
  <c r="AA28" i="6"/>
  <c r="AK28" i="6"/>
  <c r="AS28" i="6"/>
  <c r="U28" i="6"/>
  <c r="AO28" i="6"/>
  <c r="O28" i="6"/>
  <c r="AD28" i="6"/>
  <c r="AM28" i="6"/>
  <c r="A71" i="6"/>
  <c r="AG28" i="6"/>
  <c r="AQ28" i="6"/>
  <c r="Y28" i="6"/>
  <c r="AI28" i="6"/>
  <c r="AK90" i="21"/>
  <c r="R22" i="3"/>
  <c r="E30" i="9" s="1"/>
  <c r="O28" i="9"/>
  <c r="J28" i="9"/>
  <c r="S21" i="3"/>
  <c r="F29" i="9" s="1"/>
  <c r="K27" i="9"/>
  <c r="P27" i="9"/>
  <c r="H27" i="9"/>
  <c r="K32" i="8"/>
  <c r="S25" i="2"/>
  <c r="F33" i="8" s="1"/>
  <c r="C33" i="25"/>
  <c r="I33" i="25" s="1"/>
  <c r="E33" i="25"/>
  <c r="K33" i="25" s="1"/>
  <c r="D32" i="25"/>
  <c r="J32" i="25" s="1"/>
  <c r="E34" i="25"/>
  <c r="K34" i="25" s="1"/>
  <c r="J32" i="8"/>
  <c r="R25" i="2"/>
  <c r="E33" i="8" s="1"/>
  <c r="L32" i="8"/>
  <c r="T25" i="2"/>
  <c r="G33" i="8" s="1"/>
  <c r="C33" i="4"/>
  <c r="D33" i="4"/>
  <c r="E34" i="4"/>
  <c r="E32" i="2"/>
  <c r="I30" i="9"/>
  <c r="N30" i="9"/>
  <c r="O30" i="8"/>
  <c r="Q30" i="8"/>
  <c r="P30" i="8"/>
  <c r="C31" i="2"/>
  <c r="C36" i="6" s="1"/>
  <c r="D31" i="2"/>
  <c r="D36" i="6" s="1"/>
  <c r="E33" i="4"/>
  <c r="O31" i="2"/>
  <c r="E78" i="6" s="1"/>
  <c r="J78" i="6" s="1"/>
  <c r="D32" i="4"/>
  <c r="N30" i="2"/>
  <c r="M30" i="2"/>
  <c r="C77" i="6" s="1"/>
  <c r="H77" i="6" s="1"/>
  <c r="A29" i="6"/>
  <c r="Q24" i="3"/>
  <c r="D32" i="9" s="1"/>
  <c r="S26" i="9" l="1"/>
  <c r="R27" i="9"/>
  <c r="AB48" i="26"/>
  <c r="AV23" i="26"/>
  <c r="AV22" i="26"/>
  <c r="AA48" i="26"/>
  <c r="M27" i="9"/>
  <c r="S27" i="9" s="1"/>
  <c r="J25" i="26"/>
  <c r="L28" i="9"/>
  <c r="Q28" i="9"/>
  <c r="E25" i="26"/>
  <c r="K25" i="26" s="1"/>
  <c r="E25" i="19"/>
  <c r="F25" i="19" s="1"/>
  <c r="T21" i="3"/>
  <c r="G29" i="9" s="1"/>
  <c r="D26" i="26"/>
  <c r="D26" i="19"/>
  <c r="N23" i="3"/>
  <c r="K24" i="26"/>
  <c r="L24" i="26" s="1"/>
  <c r="AE24" i="26"/>
  <c r="AM24" i="26"/>
  <c r="AT24" i="26"/>
  <c r="AF24" i="26"/>
  <c r="AC24" i="26"/>
  <c r="AC48" i="26" s="1"/>
  <c r="AU24" i="26"/>
  <c r="AG24" i="26"/>
  <c r="AN24" i="26"/>
  <c r="AK24" i="26"/>
  <c r="AH24" i="26"/>
  <c r="AO24" i="26"/>
  <c r="AI24" i="26"/>
  <c r="AP24" i="26"/>
  <c r="AR24" i="26"/>
  <c r="F24" i="26"/>
  <c r="AJ24" i="26"/>
  <c r="AQ24" i="26"/>
  <c r="AD24" i="26"/>
  <c r="AL24" i="26"/>
  <c r="AS24" i="26"/>
  <c r="W28" i="25"/>
  <c r="X28" i="25"/>
  <c r="Z28" i="25"/>
  <c r="S28" i="25"/>
  <c r="AA28" i="25"/>
  <c r="AB28" i="25"/>
  <c r="Q28" i="25"/>
  <c r="AE28" i="25"/>
  <c r="AF28" i="25"/>
  <c r="U28" i="25"/>
  <c r="Y28" i="25"/>
  <c r="AD28" i="25"/>
  <c r="V28" i="25"/>
  <c r="AC28" i="25"/>
  <c r="T28" i="25"/>
  <c r="O28" i="25"/>
  <c r="P28" i="25"/>
  <c r="N28" i="25"/>
  <c r="R28" i="25"/>
  <c r="A26" i="3"/>
  <c r="A29" i="25"/>
  <c r="A28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N71" i="6"/>
  <c r="V71" i="6"/>
  <c r="AD71" i="6"/>
  <c r="AL71" i="6"/>
  <c r="O71" i="6"/>
  <c r="W71" i="6"/>
  <c r="AE71" i="6"/>
  <c r="AM71" i="6"/>
  <c r="P71" i="6"/>
  <c r="X71" i="6"/>
  <c r="AF71" i="6"/>
  <c r="AN71" i="6"/>
  <c r="Q71" i="6"/>
  <c r="Y71" i="6"/>
  <c r="AG71" i="6"/>
  <c r="AO71" i="6"/>
  <c r="R71" i="6"/>
  <c r="Z71" i="6"/>
  <c r="AH71" i="6"/>
  <c r="AQ71" i="6"/>
  <c r="S71" i="6"/>
  <c r="AA71" i="6"/>
  <c r="AI71" i="6"/>
  <c r="AR71" i="6"/>
  <c r="T71" i="6"/>
  <c r="AB71" i="6"/>
  <c r="AJ71" i="6"/>
  <c r="AS71" i="6"/>
  <c r="AK71" i="6"/>
  <c r="AT71" i="6"/>
  <c r="AC71" i="6"/>
  <c r="U71" i="6"/>
  <c r="M71" i="6"/>
  <c r="R26" i="19"/>
  <c r="T26" i="19"/>
  <c r="AC26" i="19"/>
  <c r="X26" i="19"/>
  <c r="AA26" i="19"/>
  <c r="S26" i="19"/>
  <c r="W26" i="19"/>
  <c r="V26" i="19"/>
  <c r="P26" i="19"/>
  <c r="AD26" i="19"/>
  <c r="U26" i="19"/>
  <c r="Y26" i="19"/>
  <c r="A27" i="19"/>
  <c r="Q26" i="19"/>
  <c r="Z26" i="19"/>
  <c r="AB26" i="19"/>
  <c r="D34" i="25"/>
  <c r="J34" i="25" s="1"/>
  <c r="D77" i="6"/>
  <c r="I77" i="6" s="1"/>
  <c r="E25" i="21"/>
  <c r="J22" i="3"/>
  <c r="E22" i="3" s="1"/>
  <c r="F24" i="21"/>
  <c r="D27" i="21"/>
  <c r="I24" i="3"/>
  <c r="D24" i="3" s="1"/>
  <c r="N24" i="3" s="1"/>
  <c r="O19" i="10"/>
  <c r="AM19" i="10" s="1"/>
  <c r="G17" i="38" s="1"/>
  <c r="M29" i="6"/>
  <c r="Q29" i="6"/>
  <c r="U29" i="6"/>
  <c r="Y29" i="6"/>
  <c r="AC29" i="6"/>
  <c r="AK29" i="6"/>
  <c r="AO29" i="6"/>
  <c r="AS29" i="6"/>
  <c r="O29" i="6"/>
  <c r="S29" i="6"/>
  <c r="W29" i="6"/>
  <c r="AA29" i="6"/>
  <c r="AE29" i="6"/>
  <c r="AI29" i="6"/>
  <c r="AM29" i="6"/>
  <c r="AQ29" i="6"/>
  <c r="N29" i="6"/>
  <c r="V29" i="6"/>
  <c r="AD29" i="6"/>
  <c r="AL29" i="6"/>
  <c r="AT29" i="6"/>
  <c r="R29" i="6"/>
  <c r="AH29" i="6"/>
  <c r="P29" i="6"/>
  <c r="X29" i="6"/>
  <c r="AF29" i="6"/>
  <c r="AN29" i="6"/>
  <c r="Z29" i="6"/>
  <c r="AP29" i="6"/>
  <c r="AJ29" i="6"/>
  <c r="T29" i="6"/>
  <c r="AR29" i="6"/>
  <c r="A72" i="6"/>
  <c r="AB29" i="6"/>
  <c r="S22" i="3"/>
  <c r="F30" i="9" s="1"/>
  <c r="J29" i="9"/>
  <c r="O29" i="9"/>
  <c r="AL90" i="21"/>
  <c r="K28" i="9"/>
  <c r="P28" i="9"/>
  <c r="R28" i="9" s="1"/>
  <c r="H28" i="9"/>
  <c r="R23" i="3"/>
  <c r="E31" i="9" s="1"/>
  <c r="S26" i="2"/>
  <c r="F34" i="8" s="1"/>
  <c r="K33" i="8"/>
  <c r="E35" i="25"/>
  <c r="K35" i="25" s="1"/>
  <c r="C34" i="25"/>
  <c r="I34" i="25" s="1"/>
  <c r="J33" i="8"/>
  <c r="R26" i="2"/>
  <c r="E34" i="8" s="1"/>
  <c r="L33" i="8"/>
  <c r="T26" i="2"/>
  <c r="G34" i="8" s="1"/>
  <c r="C34" i="4"/>
  <c r="E33" i="2"/>
  <c r="D32" i="2"/>
  <c r="I31" i="9"/>
  <c r="N31" i="9"/>
  <c r="Q31" i="8"/>
  <c r="P31" i="8"/>
  <c r="O31" i="8"/>
  <c r="C32" i="2"/>
  <c r="M31" i="2"/>
  <c r="C78" i="6" s="1"/>
  <c r="H78" i="6" s="1"/>
  <c r="E35" i="4"/>
  <c r="D34" i="4"/>
  <c r="A30" i="6"/>
  <c r="Q25" i="3"/>
  <c r="D33" i="9" s="1"/>
  <c r="AU25" i="26" l="1"/>
  <c r="AP25" i="26"/>
  <c r="AK25" i="26"/>
  <c r="AJ25" i="26"/>
  <c r="F25" i="26"/>
  <c r="AR25" i="26"/>
  <c r="AQ25" i="26"/>
  <c r="D28" i="26"/>
  <c r="D28" i="19"/>
  <c r="AI25" i="26"/>
  <c r="AV24" i="26"/>
  <c r="O22" i="3"/>
  <c r="AO25" i="26"/>
  <c r="AH25" i="26"/>
  <c r="D27" i="26"/>
  <c r="D27" i="19"/>
  <c r="L29" i="9"/>
  <c r="Q29" i="9"/>
  <c r="AD25" i="26"/>
  <c r="AG25" i="26"/>
  <c r="N25" i="3"/>
  <c r="AN25" i="26"/>
  <c r="AF25" i="26"/>
  <c r="J26" i="26"/>
  <c r="AT25" i="26"/>
  <c r="AM25" i="26"/>
  <c r="AE25" i="26"/>
  <c r="M28" i="9"/>
  <c r="AS25" i="26"/>
  <c r="AL25" i="26"/>
  <c r="L25" i="26"/>
  <c r="A29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N29" i="25"/>
  <c r="AB29" i="25"/>
  <c r="Q29" i="25"/>
  <c r="Y29" i="25"/>
  <c r="AF29" i="25"/>
  <c r="AG29" i="25"/>
  <c r="AC29" i="25"/>
  <c r="R29" i="25"/>
  <c r="O29" i="25"/>
  <c r="U29" i="25"/>
  <c r="V29" i="25"/>
  <c r="S29" i="25"/>
  <c r="AE29" i="25"/>
  <c r="Z29" i="25"/>
  <c r="W29" i="25"/>
  <c r="P29" i="25"/>
  <c r="X29" i="25"/>
  <c r="AD29" i="25"/>
  <c r="AA29" i="25"/>
  <c r="T29" i="25"/>
  <c r="U72" i="6"/>
  <c r="AC72" i="6"/>
  <c r="AK72" i="6"/>
  <c r="AT72" i="6"/>
  <c r="N72" i="6"/>
  <c r="V72" i="6"/>
  <c r="AD72" i="6"/>
  <c r="AL72" i="6"/>
  <c r="O72" i="6"/>
  <c r="W72" i="6"/>
  <c r="AE72" i="6"/>
  <c r="AM72" i="6"/>
  <c r="P72" i="6"/>
  <c r="X72" i="6"/>
  <c r="AF72" i="6"/>
  <c r="AN72" i="6"/>
  <c r="Q72" i="6"/>
  <c r="Y72" i="6"/>
  <c r="AG72" i="6"/>
  <c r="AO72" i="6"/>
  <c r="R72" i="6"/>
  <c r="Z72" i="6"/>
  <c r="AH72" i="6"/>
  <c r="AP72" i="6"/>
  <c r="S72" i="6"/>
  <c r="AA72" i="6"/>
  <c r="AI72" i="6"/>
  <c r="AR72" i="6"/>
  <c r="T72" i="6"/>
  <c r="AB72" i="6"/>
  <c r="AJ72" i="6"/>
  <c r="AS72" i="6"/>
  <c r="M72" i="6"/>
  <c r="A27" i="3"/>
  <c r="A30" i="25"/>
  <c r="X27" i="19"/>
  <c r="AE27" i="19"/>
  <c r="Q27" i="19"/>
  <c r="U27" i="19"/>
  <c r="AC27" i="19"/>
  <c r="A28" i="19"/>
  <c r="AB27" i="19"/>
  <c r="T27" i="19"/>
  <c r="R27" i="19"/>
  <c r="V27" i="19"/>
  <c r="AA27" i="19"/>
  <c r="AD27" i="19"/>
  <c r="S27" i="19"/>
  <c r="Z27" i="19"/>
  <c r="W27" i="19"/>
  <c r="Y27" i="19"/>
  <c r="P27" i="19"/>
  <c r="E26" i="21"/>
  <c r="J23" i="3"/>
  <c r="E23" i="3" s="1"/>
  <c r="O23" i="3" s="1"/>
  <c r="F25" i="21"/>
  <c r="D28" i="21"/>
  <c r="I25" i="3"/>
  <c r="D25" i="3" s="1"/>
  <c r="O20" i="10"/>
  <c r="AM20" i="10" s="1"/>
  <c r="G18" i="38" s="1"/>
  <c r="N30" i="6"/>
  <c r="R30" i="6"/>
  <c r="V30" i="6"/>
  <c r="Z30" i="6"/>
  <c r="AD30" i="6"/>
  <c r="AL30" i="6"/>
  <c r="AP30" i="6"/>
  <c r="AT30" i="6"/>
  <c r="P30" i="6"/>
  <c r="T30" i="6"/>
  <c r="X30" i="6"/>
  <c r="AB30" i="6"/>
  <c r="AF30" i="6"/>
  <c r="AJ30" i="6"/>
  <c r="AN30" i="6"/>
  <c r="AR30" i="6"/>
  <c r="O30" i="6"/>
  <c r="W30" i="6"/>
  <c r="AE30" i="6"/>
  <c r="AM30" i="6"/>
  <c r="AA30" i="6"/>
  <c r="AQ30" i="6"/>
  <c r="Q30" i="6"/>
  <c r="Y30" i="6"/>
  <c r="AG30" i="6"/>
  <c r="AO30" i="6"/>
  <c r="S30" i="6"/>
  <c r="AI30" i="6"/>
  <c r="AC30" i="6"/>
  <c r="AS30" i="6"/>
  <c r="AK30" i="6"/>
  <c r="M30" i="6"/>
  <c r="A73" i="6"/>
  <c r="U30" i="6"/>
  <c r="S28" i="9"/>
  <c r="R24" i="3"/>
  <c r="E32" i="9" s="1"/>
  <c r="AM90" i="21"/>
  <c r="P29" i="9"/>
  <c r="K29" i="9"/>
  <c r="H29" i="9"/>
  <c r="O30" i="9"/>
  <c r="J30" i="9"/>
  <c r="S23" i="3"/>
  <c r="F31" i="9" s="1"/>
  <c r="S27" i="2"/>
  <c r="F35" i="8" s="1"/>
  <c r="K34" i="8"/>
  <c r="J34" i="8"/>
  <c r="R27" i="2"/>
  <c r="E35" i="8" s="1"/>
  <c r="L34" i="8"/>
  <c r="T27" i="2"/>
  <c r="G35" i="8" s="1"/>
  <c r="C35" i="25"/>
  <c r="I35" i="25" s="1"/>
  <c r="C35" i="4"/>
  <c r="M32" i="2"/>
  <c r="C79" i="6" s="1"/>
  <c r="H79" i="6" s="1"/>
  <c r="I32" i="9"/>
  <c r="N32" i="9"/>
  <c r="P32" i="8"/>
  <c r="O32" i="8"/>
  <c r="Q32" i="8"/>
  <c r="C33" i="2"/>
  <c r="D33" i="2"/>
  <c r="E34" i="2"/>
  <c r="O32" i="2"/>
  <c r="E79" i="6" s="1"/>
  <c r="J79" i="6" s="1"/>
  <c r="N31" i="2"/>
  <c r="D78" i="6" s="1"/>
  <c r="I78" i="6" s="1"/>
  <c r="A31" i="6"/>
  <c r="Q26" i="3"/>
  <c r="D34" i="9" s="1"/>
  <c r="M29" i="9" l="1"/>
  <c r="R29" i="9"/>
  <c r="E27" i="26"/>
  <c r="K27" i="26" s="1"/>
  <c r="E27" i="19"/>
  <c r="P23" i="3"/>
  <c r="D29" i="26"/>
  <c r="D29" i="19"/>
  <c r="AV25" i="26"/>
  <c r="E26" i="26"/>
  <c r="E26" i="19"/>
  <c r="F26" i="19" s="1"/>
  <c r="T22" i="3"/>
  <c r="G30" i="9" s="1"/>
  <c r="P22" i="3"/>
  <c r="F27" i="19"/>
  <c r="F27" i="26"/>
  <c r="J27" i="26"/>
  <c r="L27" i="26" s="1"/>
  <c r="AG27" i="26"/>
  <c r="AH27" i="26"/>
  <c r="AJ27" i="26"/>
  <c r="AK27" i="26"/>
  <c r="AL27" i="26"/>
  <c r="AM27" i="26"/>
  <c r="AN27" i="26"/>
  <c r="AO27" i="26"/>
  <c r="AP27" i="26"/>
  <c r="AF27" i="26"/>
  <c r="AQ27" i="26"/>
  <c r="AR27" i="26"/>
  <c r="AS27" i="26"/>
  <c r="AT27" i="26"/>
  <c r="AU27" i="26"/>
  <c r="J28" i="26"/>
  <c r="AD48" i="26"/>
  <c r="T73" i="6"/>
  <c r="AB73" i="6"/>
  <c r="AJ73" i="6"/>
  <c r="AS73" i="6"/>
  <c r="U73" i="6"/>
  <c r="AC73" i="6"/>
  <c r="AK73" i="6"/>
  <c r="AT73" i="6"/>
  <c r="N73" i="6"/>
  <c r="V73" i="6"/>
  <c r="AD73" i="6"/>
  <c r="AL73" i="6"/>
  <c r="O73" i="6"/>
  <c r="W73" i="6"/>
  <c r="AE73" i="6"/>
  <c r="AM73" i="6"/>
  <c r="P73" i="6"/>
  <c r="X73" i="6"/>
  <c r="AF73" i="6"/>
  <c r="AN73" i="6"/>
  <c r="Q73" i="6"/>
  <c r="Y73" i="6"/>
  <c r="AG73" i="6"/>
  <c r="AO73" i="6"/>
  <c r="R73" i="6"/>
  <c r="Z73" i="6"/>
  <c r="AH73" i="6"/>
  <c r="AP73" i="6"/>
  <c r="AI73" i="6"/>
  <c r="AQ73" i="6"/>
  <c r="S73" i="6"/>
  <c r="AA73" i="6"/>
  <c r="M73" i="6"/>
  <c r="AB28" i="19"/>
  <c r="U28" i="19"/>
  <c r="X28" i="19"/>
  <c r="AF28" i="19"/>
  <c r="V28" i="19"/>
  <c r="Z28" i="19"/>
  <c r="AA28" i="19"/>
  <c r="S28" i="19"/>
  <c r="AC28" i="19"/>
  <c r="Y28" i="19"/>
  <c r="T28" i="19"/>
  <c r="Q28" i="19"/>
  <c r="W28" i="19"/>
  <c r="AV28" i="19"/>
  <c r="AD28" i="19"/>
  <c r="R28" i="19"/>
  <c r="AE28" i="19"/>
  <c r="P28" i="19"/>
  <c r="A29" i="19"/>
  <c r="AB30" i="25"/>
  <c r="T30" i="25"/>
  <c r="Q30" i="25"/>
  <c r="W30" i="25"/>
  <c r="AH30" i="25"/>
  <c r="X30" i="25"/>
  <c r="U30" i="25"/>
  <c r="AA30" i="25"/>
  <c r="AF30" i="25"/>
  <c r="Y30" i="25"/>
  <c r="N30" i="25"/>
  <c r="S30" i="25"/>
  <c r="AE30" i="25"/>
  <c r="AC30" i="25"/>
  <c r="R30" i="25"/>
  <c r="O30" i="25"/>
  <c r="AG30" i="25"/>
  <c r="V30" i="25"/>
  <c r="Z30" i="25"/>
  <c r="P30" i="25"/>
  <c r="AD30" i="25"/>
  <c r="A28" i="3"/>
  <c r="A31" i="25"/>
  <c r="A30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E27" i="21"/>
  <c r="J24" i="3"/>
  <c r="E24" i="3" s="1"/>
  <c r="F26" i="21"/>
  <c r="D29" i="21"/>
  <c r="I26" i="3"/>
  <c r="D26" i="3" s="1"/>
  <c r="N26" i="3" s="1"/>
  <c r="O21" i="10"/>
  <c r="AM21" i="10" s="1"/>
  <c r="G19" i="38" s="1"/>
  <c r="O31" i="6"/>
  <c r="S31" i="6"/>
  <c r="W31" i="6"/>
  <c r="AA31" i="6"/>
  <c r="AE31" i="6"/>
  <c r="AM31" i="6"/>
  <c r="AQ31" i="6"/>
  <c r="M31" i="6"/>
  <c r="Q31" i="6"/>
  <c r="U31" i="6"/>
  <c r="Y31" i="6"/>
  <c r="AC31" i="6"/>
  <c r="AG31" i="6"/>
  <c r="AK31" i="6"/>
  <c r="AO31" i="6"/>
  <c r="AS31" i="6"/>
  <c r="P31" i="6"/>
  <c r="X31" i="6"/>
  <c r="AF31" i="6"/>
  <c r="AN31" i="6"/>
  <c r="A74" i="6"/>
  <c r="T31" i="6"/>
  <c r="AJ31" i="6"/>
  <c r="R31" i="6"/>
  <c r="Z31" i="6"/>
  <c r="AH31" i="6"/>
  <c r="AP31" i="6"/>
  <c r="AB31" i="6"/>
  <c r="AR31" i="6"/>
  <c r="V31" i="6"/>
  <c r="AD31" i="6"/>
  <c r="AL31" i="6"/>
  <c r="N31" i="6"/>
  <c r="AT31" i="6"/>
  <c r="S29" i="9"/>
  <c r="AN90" i="21"/>
  <c r="S24" i="3"/>
  <c r="F32" i="9" s="1"/>
  <c r="P30" i="9"/>
  <c r="K30" i="9"/>
  <c r="H30" i="9"/>
  <c r="R25" i="3"/>
  <c r="E33" i="9" s="1"/>
  <c r="O31" i="9"/>
  <c r="J31" i="9"/>
  <c r="S28" i="2"/>
  <c r="F36" i="8" s="1"/>
  <c r="K35" i="8"/>
  <c r="E36" i="25"/>
  <c r="K36" i="25" s="1"/>
  <c r="C36" i="25"/>
  <c r="I36" i="25" s="1"/>
  <c r="J35" i="8"/>
  <c r="R28" i="2"/>
  <c r="E36" i="8" s="1"/>
  <c r="D35" i="25"/>
  <c r="J35" i="25" s="1"/>
  <c r="L35" i="8"/>
  <c r="T28" i="2"/>
  <c r="G36" i="8" s="1"/>
  <c r="C36" i="4"/>
  <c r="C34" i="2"/>
  <c r="E35" i="2"/>
  <c r="I33" i="9"/>
  <c r="N33" i="9"/>
  <c r="P33" i="8"/>
  <c r="O33" i="8"/>
  <c r="Q33" i="8"/>
  <c r="D34" i="2"/>
  <c r="E36" i="4"/>
  <c r="O33" i="2"/>
  <c r="E80" i="6" s="1"/>
  <c r="J80" i="6" s="1"/>
  <c r="D35" i="4"/>
  <c r="N32" i="2"/>
  <c r="D79" i="6" s="1"/>
  <c r="I79" i="6" s="1"/>
  <c r="A32" i="6"/>
  <c r="Q27" i="3"/>
  <c r="D35" i="9" s="1"/>
  <c r="M33" i="2"/>
  <c r="C80" i="6" s="1"/>
  <c r="H80" i="6" s="1"/>
  <c r="AI27" i="26" l="1"/>
  <c r="AV27" i="26" s="1"/>
  <c r="D30" i="26"/>
  <c r="D30" i="19"/>
  <c r="J29" i="26"/>
  <c r="O25" i="3"/>
  <c r="Q30" i="9"/>
  <c r="R30" i="9" s="1"/>
  <c r="L30" i="9"/>
  <c r="M30" i="9" s="1"/>
  <c r="T23" i="3"/>
  <c r="G31" i="9" s="1"/>
  <c r="H31" i="9" s="1"/>
  <c r="N27" i="3"/>
  <c r="O24" i="3"/>
  <c r="K26" i="26"/>
  <c r="L26" i="26" s="1"/>
  <c r="AI26" i="26"/>
  <c r="AP26" i="26"/>
  <c r="AJ26" i="26"/>
  <c r="AQ26" i="26"/>
  <c r="AK26" i="26"/>
  <c r="AR26" i="26"/>
  <c r="F26" i="26"/>
  <c r="AL26" i="26"/>
  <c r="AS26" i="26"/>
  <c r="AM26" i="26"/>
  <c r="AT26" i="26"/>
  <c r="AO26" i="26"/>
  <c r="AF26" i="26"/>
  <c r="AF48" i="26" s="1"/>
  <c r="AN26" i="26"/>
  <c r="AU26" i="26"/>
  <c r="AG26" i="26"/>
  <c r="AH26" i="26"/>
  <c r="AE26" i="26"/>
  <c r="S74" i="6"/>
  <c r="AA74" i="6"/>
  <c r="AI74" i="6"/>
  <c r="AQ74" i="6"/>
  <c r="T74" i="6"/>
  <c r="AB74" i="6"/>
  <c r="AJ74" i="6"/>
  <c r="AR74" i="6"/>
  <c r="U74" i="6"/>
  <c r="AC74" i="6"/>
  <c r="AK74" i="6"/>
  <c r="AT74" i="6"/>
  <c r="N74" i="6"/>
  <c r="V74" i="6"/>
  <c r="AD74" i="6"/>
  <c r="AL74" i="6"/>
  <c r="O74" i="6"/>
  <c r="W74" i="6"/>
  <c r="AE74" i="6"/>
  <c r="AM74" i="6"/>
  <c r="P74" i="6"/>
  <c r="X74" i="6"/>
  <c r="AF74" i="6"/>
  <c r="AN74" i="6"/>
  <c r="Q74" i="6"/>
  <c r="Y74" i="6"/>
  <c r="AG74" i="6"/>
  <c r="AO74" i="6"/>
  <c r="R74" i="6"/>
  <c r="Z74" i="6"/>
  <c r="AH74" i="6"/>
  <c r="AP74" i="6"/>
  <c r="M74" i="6"/>
  <c r="Z31" i="25"/>
  <c r="O31" i="25"/>
  <c r="AG31" i="25"/>
  <c r="V31" i="25"/>
  <c r="AD31" i="25"/>
  <c r="S31" i="25"/>
  <c r="X31" i="25"/>
  <c r="P31" i="25"/>
  <c r="AH31" i="25"/>
  <c r="W31" i="25"/>
  <c r="AB31" i="25"/>
  <c r="Q31" i="25"/>
  <c r="AA31" i="25"/>
  <c r="T31" i="25"/>
  <c r="AF31" i="25"/>
  <c r="U31" i="25"/>
  <c r="AE31" i="25"/>
  <c r="Y31" i="25"/>
  <c r="N31" i="25"/>
  <c r="AI31" i="25"/>
  <c r="AC31" i="25"/>
  <c r="R31" i="25"/>
  <c r="A29" i="3"/>
  <c r="A32" i="25"/>
  <c r="A31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S29" i="19"/>
  <c r="V29" i="19"/>
  <c r="AA29" i="19"/>
  <c r="AF29" i="19"/>
  <c r="X29" i="19"/>
  <c r="AC29" i="19"/>
  <c r="Q29" i="19"/>
  <c r="W29" i="19"/>
  <c r="R29" i="19"/>
  <c r="T29" i="19"/>
  <c r="U29" i="19"/>
  <c r="AG29" i="19"/>
  <c r="Z29" i="19"/>
  <c r="A30" i="19"/>
  <c r="AB29" i="19"/>
  <c r="AV29" i="19"/>
  <c r="Y29" i="19"/>
  <c r="AD29" i="19"/>
  <c r="AE29" i="19"/>
  <c r="P29" i="19"/>
  <c r="E28" i="21"/>
  <c r="J25" i="3"/>
  <c r="E25" i="3" s="1"/>
  <c r="F27" i="21"/>
  <c r="D30" i="21"/>
  <c r="I27" i="3"/>
  <c r="D27" i="3" s="1"/>
  <c r="O22" i="10"/>
  <c r="AM22" i="10" s="1"/>
  <c r="G20" i="38" s="1"/>
  <c r="P32" i="6"/>
  <c r="T32" i="6"/>
  <c r="X32" i="6"/>
  <c r="AB32" i="6"/>
  <c r="AF32" i="6"/>
  <c r="AN32" i="6"/>
  <c r="AR32" i="6"/>
  <c r="N32" i="6"/>
  <c r="R32" i="6"/>
  <c r="V32" i="6"/>
  <c r="Z32" i="6"/>
  <c r="AD32" i="6"/>
  <c r="AH32" i="6"/>
  <c r="AL32" i="6"/>
  <c r="AP32" i="6"/>
  <c r="AT32" i="6"/>
  <c r="Q32" i="6"/>
  <c r="Y32" i="6"/>
  <c r="AG32" i="6"/>
  <c r="AO32" i="6"/>
  <c r="M32" i="6"/>
  <c r="AC32" i="6"/>
  <c r="AS32" i="6"/>
  <c r="S32" i="6"/>
  <c r="AA32" i="6"/>
  <c r="AI32" i="6"/>
  <c r="AQ32" i="6"/>
  <c r="A75" i="6"/>
  <c r="U32" i="6"/>
  <c r="AK32" i="6"/>
  <c r="O32" i="6"/>
  <c r="AE32" i="6"/>
  <c r="W32" i="6"/>
  <c r="AM32" i="6"/>
  <c r="AO90" i="21"/>
  <c r="J32" i="9"/>
  <c r="O32" i="9"/>
  <c r="P31" i="9"/>
  <c r="K31" i="9"/>
  <c r="R26" i="3"/>
  <c r="E34" i="9" s="1"/>
  <c r="S25" i="3"/>
  <c r="F33" i="9" s="1"/>
  <c r="S29" i="2"/>
  <c r="F37" i="8" s="1"/>
  <c r="K36" i="8"/>
  <c r="D36" i="25"/>
  <c r="J36" i="25" s="1"/>
  <c r="L36" i="8"/>
  <c r="T29" i="2"/>
  <c r="G37" i="8" s="1"/>
  <c r="E37" i="25"/>
  <c r="K37" i="25" s="1"/>
  <c r="J36" i="8"/>
  <c r="R29" i="2"/>
  <c r="E37" i="8" s="1"/>
  <c r="C37" i="25"/>
  <c r="I37" i="25" s="1"/>
  <c r="C35" i="2"/>
  <c r="C37" i="4"/>
  <c r="E37" i="4"/>
  <c r="D35" i="2"/>
  <c r="I34" i="9"/>
  <c r="N34" i="9"/>
  <c r="O34" i="8"/>
  <c r="Q34" i="8"/>
  <c r="P34" i="8"/>
  <c r="E36" i="2"/>
  <c r="O34" i="2"/>
  <c r="E81" i="6" s="1"/>
  <c r="J81" i="6" s="1"/>
  <c r="D36" i="4"/>
  <c r="N33" i="2"/>
  <c r="D80" i="6" s="1"/>
  <c r="I80" i="6" s="1"/>
  <c r="M34" i="2"/>
  <c r="C81" i="6" s="1"/>
  <c r="H81" i="6" s="1"/>
  <c r="A33" i="6"/>
  <c r="Q28" i="3"/>
  <c r="D36" i="9" s="1"/>
  <c r="S30" i="9" l="1"/>
  <c r="O23" i="10" s="1"/>
  <c r="AM23" i="10" s="1"/>
  <c r="G21" i="38" s="1"/>
  <c r="E28" i="26"/>
  <c r="E28" i="19"/>
  <c r="F28" i="19" s="1"/>
  <c r="T24" i="3"/>
  <c r="G32" i="9" s="1"/>
  <c r="P24" i="3"/>
  <c r="D31" i="26"/>
  <c r="D31" i="19"/>
  <c r="Q31" i="9"/>
  <c r="R31" i="9" s="1"/>
  <c r="S31" i="9" s="1"/>
  <c r="L31" i="9"/>
  <c r="E29" i="26"/>
  <c r="E29" i="19"/>
  <c r="F29" i="19" s="1"/>
  <c r="T25" i="3"/>
  <c r="G33" i="9" s="1"/>
  <c r="P25" i="3"/>
  <c r="AV26" i="26"/>
  <c r="AV48" i="26" s="1"/>
  <c r="AE48" i="26"/>
  <c r="J30" i="26"/>
  <c r="M31" i="9"/>
  <c r="R75" i="6"/>
  <c r="Z75" i="6"/>
  <c r="AH75" i="6"/>
  <c r="AP75" i="6"/>
  <c r="S75" i="6"/>
  <c r="AA75" i="6"/>
  <c r="AI75" i="6"/>
  <c r="AQ75" i="6"/>
  <c r="T75" i="6"/>
  <c r="AB75" i="6"/>
  <c r="AJ75" i="6"/>
  <c r="AR75" i="6"/>
  <c r="U75" i="6"/>
  <c r="AC75" i="6"/>
  <c r="AK75" i="6"/>
  <c r="AS75" i="6"/>
  <c r="N75" i="6"/>
  <c r="V75" i="6"/>
  <c r="AD75" i="6"/>
  <c r="AL75" i="6"/>
  <c r="O75" i="6"/>
  <c r="W75" i="6"/>
  <c r="AE75" i="6"/>
  <c r="AM75" i="6"/>
  <c r="P75" i="6"/>
  <c r="X75" i="6"/>
  <c r="AF75" i="6"/>
  <c r="AN75" i="6"/>
  <c r="AG75" i="6"/>
  <c r="AO75" i="6"/>
  <c r="Y75" i="6"/>
  <c r="Q75" i="6"/>
  <c r="M75" i="6"/>
  <c r="S30" i="19"/>
  <c r="U30" i="19"/>
  <c r="Z30" i="19"/>
  <c r="R30" i="19"/>
  <c r="AC30" i="19"/>
  <c r="AE30" i="19"/>
  <c r="V30" i="19"/>
  <c r="AB30" i="19"/>
  <c r="T30" i="19"/>
  <c r="X30" i="19"/>
  <c r="AV30" i="19"/>
  <c r="AD30" i="19"/>
  <c r="AF30" i="19"/>
  <c r="Q30" i="19"/>
  <c r="AH30" i="19"/>
  <c r="A31" i="19"/>
  <c r="P30" i="19"/>
  <c r="W30" i="19"/>
  <c r="AG30" i="19"/>
  <c r="Y30" i="19"/>
  <c r="AA30" i="19"/>
  <c r="A32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U32" i="25"/>
  <c r="Q32" i="25"/>
  <c r="AH32" i="25"/>
  <c r="W32" i="25"/>
  <c r="Y32" i="25"/>
  <c r="AA32" i="25"/>
  <c r="AC32" i="25"/>
  <c r="AE32" i="25"/>
  <c r="X32" i="25"/>
  <c r="S32" i="25"/>
  <c r="AG32" i="25"/>
  <c r="N32" i="25"/>
  <c r="AI32" i="25"/>
  <c r="AB32" i="25"/>
  <c r="R32" i="25"/>
  <c r="T32" i="25"/>
  <c r="AF32" i="25"/>
  <c r="V32" i="25"/>
  <c r="AJ32" i="25"/>
  <c r="P32" i="25"/>
  <c r="AD32" i="25"/>
  <c r="Z32" i="25"/>
  <c r="O32" i="25"/>
  <c r="A30" i="3"/>
  <c r="A33" i="25"/>
  <c r="E29" i="21"/>
  <c r="J26" i="3"/>
  <c r="E26" i="3" s="1"/>
  <c r="F28" i="21"/>
  <c r="D31" i="21"/>
  <c r="I28" i="3"/>
  <c r="D28" i="3" s="1"/>
  <c r="N28" i="3" s="1"/>
  <c r="M33" i="6"/>
  <c r="Q33" i="6"/>
  <c r="U33" i="6"/>
  <c r="Y33" i="6"/>
  <c r="AC33" i="6"/>
  <c r="AG33" i="6"/>
  <c r="AO33" i="6"/>
  <c r="AS33" i="6"/>
  <c r="O33" i="6"/>
  <c r="S33" i="6"/>
  <c r="W33" i="6"/>
  <c r="AA33" i="6"/>
  <c r="AE33" i="6"/>
  <c r="AI33" i="6"/>
  <c r="AM33" i="6"/>
  <c r="AQ33" i="6"/>
  <c r="R33" i="6"/>
  <c r="Z33" i="6"/>
  <c r="AH33" i="6"/>
  <c r="AP33" i="6"/>
  <c r="V33" i="6"/>
  <c r="AL33" i="6"/>
  <c r="AT33" i="6"/>
  <c r="T33" i="6"/>
  <c r="AB33" i="6"/>
  <c r="AJ33" i="6"/>
  <c r="AR33" i="6"/>
  <c r="N33" i="6"/>
  <c r="AD33" i="6"/>
  <c r="AN33" i="6"/>
  <c r="AF33" i="6"/>
  <c r="P33" i="6"/>
  <c r="X33" i="6"/>
  <c r="A76" i="6"/>
  <c r="AP90" i="21"/>
  <c r="S26" i="3"/>
  <c r="F34" i="9" s="1"/>
  <c r="R27" i="3"/>
  <c r="E35" i="9" s="1"/>
  <c r="K32" i="9"/>
  <c r="P32" i="9"/>
  <c r="H32" i="9"/>
  <c r="J33" i="9"/>
  <c r="O33" i="9"/>
  <c r="C36" i="2"/>
  <c r="S30" i="2"/>
  <c r="F38" i="8" s="1"/>
  <c r="K37" i="8"/>
  <c r="E38" i="25"/>
  <c r="K38" i="25" s="1"/>
  <c r="J37" i="8"/>
  <c r="R30" i="2"/>
  <c r="E38" i="8" s="1"/>
  <c r="D37" i="25"/>
  <c r="J37" i="25" s="1"/>
  <c r="C38" i="25"/>
  <c r="I38" i="25" s="1"/>
  <c r="L37" i="8"/>
  <c r="T30" i="2"/>
  <c r="G38" i="8" s="1"/>
  <c r="C38" i="4"/>
  <c r="I35" i="9"/>
  <c r="N35" i="9"/>
  <c r="P35" i="8"/>
  <c r="O35" i="8"/>
  <c r="Q35" i="8"/>
  <c r="E37" i="2"/>
  <c r="D36" i="2"/>
  <c r="O35" i="2"/>
  <c r="E82" i="6" s="1"/>
  <c r="J82" i="6" s="1"/>
  <c r="E38" i="4"/>
  <c r="D37" i="4"/>
  <c r="N35" i="2"/>
  <c r="N34" i="2"/>
  <c r="D81" i="6" s="1"/>
  <c r="I81" i="6" s="1"/>
  <c r="M35" i="2"/>
  <c r="C82" i="6" s="1"/>
  <c r="H82" i="6" s="1"/>
  <c r="A34" i="6"/>
  <c r="Q29" i="3"/>
  <c r="D37" i="9" s="1"/>
  <c r="D32" i="26" l="1"/>
  <c r="D32" i="19"/>
  <c r="L33" i="9"/>
  <c r="Q33" i="9"/>
  <c r="K29" i="26"/>
  <c r="L29" i="26" s="1"/>
  <c r="AI29" i="26"/>
  <c r="AQ29" i="26"/>
  <c r="AJ29" i="26"/>
  <c r="AR29" i="26"/>
  <c r="AO29" i="26"/>
  <c r="AK29" i="26"/>
  <c r="AH29" i="26"/>
  <c r="AL29" i="26"/>
  <c r="AS29" i="26"/>
  <c r="F29" i="26"/>
  <c r="AM29" i="26"/>
  <c r="AT29" i="26"/>
  <c r="AN29" i="26"/>
  <c r="AU29" i="26"/>
  <c r="AP29" i="26"/>
  <c r="Q32" i="9"/>
  <c r="R32" i="9" s="1"/>
  <c r="L32" i="9"/>
  <c r="M32" i="9" s="1"/>
  <c r="K28" i="26"/>
  <c r="L28" i="26" s="1"/>
  <c r="AK28" i="26"/>
  <c r="AR28" i="26"/>
  <c r="AL28" i="26"/>
  <c r="AS28" i="26"/>
  <c r="AM28" i="26"/>
  <c r="AT28" i="26"/>
  <c r="F28" i="26"/>
  <c r="AN28" i="26"/>
  <c r="AU28" i="26"/>
  <c r="AI28" i="26"/>
  <c r="AO28" i="26"/>
  <c r="AQ28" i="26"/>
  <c r="AH28" i="26"/>
  <c r="AP28" i="26"/>
  <c r="AJ28" i="26"/>
  <c r="AG28" i="26"/>
  <c r="AG48" i="26" s="1"/>
  <c r="O26" i="3"/>
  <c r="J31" i="26"/>
  <c r="R31" i="19"/>
  <c r="Z31" i="19"/>
  <c r="Y31" i="19"/>
  <c r="A32" i="19"/>
  <c r="AC31" i="19"/>
  <c r="S31" i="19"/>
  <c r="W31" i="19"/>
  <c r="AH31" i="19"/>
  <c r="AA31" i="19"/>
  <c r="AD31" i="19"/>
  <c r="AB31" i="19"/>
  <c r="P31" i="19"/>
  <c r="X31" i="19"/>
  <c r="AF31" i="19"/>
  <c r="AE31" i="19"/>
  <c r="AI31" i="19"/>
  <c r="AG31" i="19"/>
  <c r="Q31" i="19"/>
  <c r="T31" i="19"/>
  <c r="AV31" i="19"/>
  <c r="V31" i="19"/>
  <c r="U31" i="19"/>
  <c r="A33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F33" i="25"/>
  <c r="AJ33" i="25"/>
  <c r="AD33" i="25"/>
  <c r="Q33" i="25"/>
  <c r="AH33" i="25"/>
  <c r="U33" i="25"/>
  <c r="Y33" i="25"/>
  <c r="W33" i="25"/>
  <c r="AA33" i="25"/>
  <c r="AB33" i="25"/>
  <c r="Z33" i="25"/>
  <c r="P33" i="25"/>
  <c r="AC33" i="25"/>
  <c r="N33" i="25"/>
  <c r="T33" i="25"/>
  <c r="AG33" i="25"/>
  <c r="R33" i="25"/>
  <c r="AE33" i="25"/>
  <c r="AI33" i="25"/>
  <c r="X33" i="25"/>
  <c r="AK33" i="25"/>
  <c r="V33" i="25"/>
  <c r="S33" i="25"/>
  <c r="O33" i="25"/>
  <c r="A31" i="3"/>
  <c r="A34" i="25"/>
  <c r="Q76" i="6"/>
  <c r="Y76" i="6"/>
  <c r="AG76" i="6"/>
  <c r="AO76" i="6"/>
  <c r="R76" i="6"/>
  <c r="Z76" i="6"/>
  <c r="AH76" i="6"/>
  <c r="AP76" i="6"/>
  <c r="S76" i="6"/>
  <c r="AA76" i="6"/>
  <c r="AI76" i="6"/>
  <c r="AQ76" i="6"/>
  <c r="T76" i="6"/>
  <c r="AB76" i="6"/>
  <c r="AJ76" i="6"/>
  <c r="AR76" i="6"/>
  <c r="U76" i="6"/>
  <c r="AC76" i="6"/>
  <c r="AK76" i="6"/>
  <c r="AS76" i="6"/>
  <c r="N76" i="6"/>
  <c r="V76" i="6"/>
  <c r="AD76" i="6"/>
  <c r="AL76" i="6"/>
  <c r="AT76" i="6"/>
  <c r="O76" i="6"/>
  <c r="W76" i="6"/>
  <c r="AE76" i="6"/>
  <c r="AM76" i="6"/>
  <c r="P76" i="6"/>
  <c r="X76" i="6"/>
  <c r="AF76" i="6"/>
  <c r="AN76" i="6"/>
  <c r="M76" i="6"/>
  <c r="D39" i="25"/>
  <c r="J39" i="25" s="1"/>
  <c r="D82" i="6"/>
  <c r="I82" i="6" s="1"/>
  <c r="E30" i="21"/>
  <c r="J27" i="3"/>
  <c r="E27" i="3" s="1"/>
  <c r="F29" i="21"/>
  <c r="D32" i="21"/>
  <c r="I29" i="3"/>
  <c r="D29" i="3" s="1"/>
  <c r="O24" i="10"/>
  <c r="AM24" i="10" s="1"/>
  <c r="G22" i="38" s="1"/>
  <c r="N34" i="6"/>
  <c r="R34" i="6"/>
  <c r="V34" i="6"/>
  <c r="Z34" i="6"/>
  <c r="AD34" i="6"/>
  <c r="AH34" i="6"/>
  <c r="AP34" i="6"/>
  <c r="AT34" i="6"/>
  <c r="P34" i="6"/>
  <c r="T34" i="6"/>
  <c r="X34" i="6"/>
  <c r="AB34" i="6"/>
  <c r="AF34" i="6"/>
  <c r="AJ34" i="6"/>
  <c r="AN34" i="6"/>
  <c r="AR34" i="6"/>
  <c r="S34" i="6"/>
  <c r="AA34" i="6"/>
  <c r="AI34" i="6"/>
  <c r="AQ34" i="6"/>
  <c r="W34" i="6"/>
  <c r="AM34" i="6"/>
  <c r="M34" i="6"/>
  <c r="U34" i="6"/>
  <c r="AC34" i="6"/>
  <c r="AK34" i="6"/>
  <c r="AS34" i="6"/>
  <c r="O34" i="6"/>
  <c r="AE34" i="6"/>
  <c r="AG34" i="6"/>
  <c r="A77" i="6"/>
  <c r="Q34" i="6"/>
  <c r="AO34" i="6"/>
  <c r="Y34" i="6"/>
  <c r="C37" i="2"/>
  <c r="O34" i="9"/>
  <c r="J34" i="9"/>
  <c r="AQ90" i="21"/>
  <c r="S27" i="3"/>
  <c r="F35" i="9" s="1"/>
  <c r="R28" i="3"/>
  <c r="E36" i="9" s="1"/>
  <c r="K33" i="9"/>
  <c r="P33" i="9"/>
  <c r="H33" i="9"/>
  <c r="K38" i="8"/>
  <c r="S31" i="2"/>
  <c r="F39" i="8" s="1"/>
  <c r="E39" i="25"/>
  <c r="K39" i="25" s="1"/>
  <c r="L38" i="8"/>
  <c r="T31" i="2"/>
  <c r="G39" i="8" s="1"/>
  <c r="C39" i="25"/>
  <c r="I39" i="25" s="1"/>
  <c r="D38" i="25"/>
  <c r="J38" i="25" s="1"/>
  <c r="J38" i="8"/>
  <c r="R31" i="2"/>
  <c r="E39" i="8" s="1"/>
  <c r="C39" i="4"/>
  <c r="D38" i="4"/>
  <c r="I36" i="9"/>
  <c r="N36" i="9"/>
  <c r="Q36" i="8"/>
  <c r="O36" i="8"/>
  <c r="P36" i="8"/>
  <c r="D37" i="2"/>
  <c r="E39" i="4"/>
  <c r="O36" i="2"/>
  <c r="E83" i="6" s="1"/>
  <c r="J83" i="6" s="1"/>
  <c r="D39" i="4"/>
  <c r="M36" i="2"/>
  <c r="C83" i="6" s="1"/>
  <c r="H83" i="6" s="1"/>
  <c r="A35" i="6"/>
  <c r="Q30" i="3"/>
  <c r="D38" i="9" s="1"/>
  <c r="M33" i="9" l="1"/>
  <c r="R33" i="9"/>
  <c r="S32" i="9"/>
  <c r="O25" i="10" s="1"/>
  <c r="AM25" i="10" s="1"/>
  <c r="G23" i="38" s="1"/>
  <c r="AH48" i="26"/>
  <c r="N29" i="3"/>
  <c r="E30" i="26"/>
  <c r="E30" i="19"/>
  <c r="F30" i="19" s="1"/>
  <c r="T26" i="3"/>
  <c r="G34" i="9" s="1"/>
  <c r="H34" i="9" s="1"/>
  <c r="P26" i="3"/>
  <c r="O27" i="3"/>
  <c r="J32" i="26"/>
  <c r="P77" i="6"/>
  <c r="X77" i="6"/>
  <c r="AF77" i="6"/>
  <c r="AN77" i="6"/>
  <c r="Q77" i="6"/>
  <c r="Y77" i="6"/>
  <c r="AG77" i="6"/>
  <c r="AO77" i="6"/>
  <c r="R77" i="6"/>
  <c r="Z77" i="6"/>
  <c r="AH77" i="6"/>
  <c r="AP77" i="6"/>
  <c r="S77" i="6"/>
  <c r="AA77" i="6"/>
  <c r="AI77" i="6"/>
  <c r="AQ77" i="6"/>
  <c r="T77" i="6"/>
  <c r="AB77" i="6"/>
  <c r="AJ77" i="6"/>
  <c r="AR77" i="6"/>
  <c r="U77" i="6"/>
  <c r="AC77" i="6"/>
  <c r="AK77" i="6"/>
  <c r="AS77" i="6"/>
  <c r="V77" i="6"/>
  <c r="W77" i="6"/>
  <c r="AD77" i="6"/>
  <c r="AE77" i="6"/>
  <c r="AL77" i="6"/>
  <c r="AM77" i="6"/>
  <c r="N77" i="6"/>
  <c r="AT77" i="6"/>
  <c r="O77" i="6"/>
  <c r="M77" i="6"/>
  <c r="A34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V32" i="19"/>
  <c r="AD32" i="19"/>
  <c r="Q32" i="19"/>
  <c r="AF32" i="19"/>
  <c r="AC32" i="19"/>
  <c r="S32" i="19"/>
  <c r="AJ32" i="19"/>
  <c r="Y32" i="19"/>
  <c r="P32" i="19"/>
  <c r="AE32" i="19"/>
  <c r="R32" i="19"/>
  <c r="A33" i="19"/>
  <c r="AI32" i="19"/>
  <c r="U32" i="19"/>
  <c r="AB32" i="19"/>
  <c r="X32" i="19"/>
  <c r="AG32" i="19"/>
  <c r="AH32" i="19"/>
  <c r="AA32" i="19"/>
  <c r="W32" i="19"/>
  <c r="T32" i="19"/>
  <c r="Z32" i="19"/>
  <c r="AV32" i="19"/>
  <c r="S34" i="25"/>
  <c r="Q34" i="25"/>
  <c r="AJ34" i="25"/>
  <c r="N34" i="25"/>
  <c r="W34" i="25"/>
  <c r="AG34" i="25"/>
  <c r="R34" i="25"/>
  <c r="AA34" i="25"/>
  <c r="P34" i="25"/>
  <c r="V34" i="25"/>
  <c r="AE34" i="25"/>
  <c r="T34" i="25"/>
  <c r="O34" i="25"/>
  <c r="Z34" i="25"/>
  <c r="AI34" i="25"/>
  <c r="X34" i="25"/>
  <c r="U34" i="25"/>
  <c r="AD34" i="25"/>
  <c r="AB34" i="25"/>
  <c r="AK34" i="25"/>
  <c r="Y34" i="25"/>
  <c r="AL34" i="25"/>
  <c r="AH34" i="25"/>
  <c r="AF34" i="25"/>
  <c r="AC34" i="25"/>
  <c r="A32" i="3"/>
  <c r="A35" i="25"/>
  <c r="E31" i="21"/>
  <c r="J28" i="3"/>
  <c r="E28" i="3" s="1"/>
  <c r="F30" i="21"/>
  <c r="D33" i="21"/>
  <c r="I30" i="3"/>
  <c r="D30" i="3" s="1"/>
  <c r="N30" i="3" s="1"/>
  <c r="O35" i="6"/>
  <c r="S35" i="6"/>
  <c r="W35" i="6"/>
  <c r="AA35" i="6"/>
  <c r="AE35" i="6"/>
  <c r="AI35" i="6"/>
  <c r="AQ35" i="6"/>
  <c r="M35" i="6"/>
  <c r="Q35" i="6"/>
  <c r="U35" i="6"/>
  <c r="Y35" i="6"/>
  <c r="AC35" i="6"/>
  <c r="AG35" i="6"/>
  <c r="AK35" i="6"/>
  <c r="AO35" i="6"/>
  <c r="AS35" i="6"/>
  <c r="T35" i="6"/>
  <c r="AB35" i="6"/>
  <c r="AJ35" i="6"/>
  <c r="AR35" i="6"/>
  <c r="A78" i="6"/>
  <c r="N35" i="6"/>
  <c r="V35" i="6"/>
  <c r="AD35" i="6"/>
  <c r="AL35" i="6"/>
  <c r="AT35" i="6"/>
  <c r="R35" i="6"/>
  <c r="AH35" i="6"/>
  <c r="Z35" i="6"/>
  <c r="AF35" i="6"/>
  <c r="X35" i="6"/>
  <c r="AN35" i="6"/>
  <c r="AP35" i="6"/>
  <c r="P35" i="6"/>
  <c r="J35" i="9"/>
  <c r="O35" i="9"/>
  <c r="S28" i="3"/>
  <c r="F36" i="9" s="1"/>
  <c r="P34" i="9"/>
  <c r="K34" i="9"/>
  <c r="R29" i="3"/>
  <c r="E37" i="9" s="1"/>
  <c r="AR90" i="21"/>
  <c r="S32" i="2"/>
  <c r="F40" i="8" s="1"/>
  <c r="K39" i="8"/>
  <c r="C40" i="25"/>
  <c r="I40" i="25" s="1"/>
  <c r="E40" i="25"/>
  <c r="K40" i="25" s="1"/>
  <c r="J39" i="8"/>
  <c r="R32" i="2"/>
  <c r="E40" i="8" s="1"/>
  <c r="L39" i="8"/>
  <c r="T32" i="2"/>
  <c r="G40" i="8" s="1"/>
  <c r="C40" i="4"/>
  <c r="E40" i="4"/>
  <c r="I37" i="9"/>
  <c r="N37" i="9"/>
  <c r="Q37" i="8"/>
  <c r="P37" i="8"/>
  <c r="O37" i="8"/>
  <c r="O37" i="2"/>
  <c r="E84" i="6" s="1"/>
  <c r="J84" i="6" s="1"/>
  <c r="N36" i="2"/>
  <c r="D83" i="6" s="1"/>
  <c r="I83" i="6" s="1"/>
  <c r="N37" i="2"/>
  <c r="M37" i="2"/>
  <c r="C84" i="6" s="1"/>
  <c r="H84" i="6" s="1"/>
  <c r="A36" i="6"/>
  <c r="Q31" i="3"/>
  <c r="D39" i="9" s="1"/>
  <c r="S33" i="9" l="1"/>
  <c r="D34" i="26"/>
  <c r="D34" i="19"/>
  <c r="Q34" i="9"/>
  <c r="R34" i="9" s="1"/>
  <c r="L34" i="9"/>
  <c r="M34" i="9" s="1"/>
  <c r="K30" i="26"/>
  <c r="L30" i="26" s="1"/>
  <c r="AK30" i="26"/>
  <c r="AS30" i="26"/>
  <c r="AL30" i="26"/>
  <c r="AI30" i="26"/>
  <c r="AI48" i="26" s="1"/>
  <c r="AM30" i="26"/>
  <c r="AT30" i="26"/>
  <c r="AN30" i="26"/>
  <c r="AU30" i="26"/>
  <c r="AQ30" i="26"/>
  <c r="AO30" i="26"/>
  <c r="F30" i="26"/>
  <c r="AP30" i="26"/>
  <c r="AJ30" i="26"/>
  <c r="AR30" i="26"/>
  <c r="D33" i="26"/>
  <c r="D33" i="19"/>
  <c r="E31" i="26"/>
  <c r="E31" i="19"/>
  <c r="F31" i="19" s="1"/>
  <c r="T27" i="3"/>
  <c r="G35" i="9" s="1"/>
  <c r="H35" i="9" s="1"/>
  <c r="P27" i="3"/>
  <c r="N31" i="3"/>
  <c r="O28" i="3"/>
  <c r="U33" i="19"/>
  <c r="T33" i="19"/>
  <c r="Q33" i="19"/>
  <c r="Z33" i="19"/>
  <c r="AF33" i="19"/>
  <c r="AC33" i="19"/>
  <c r="R33" i="19"/>
  <c r="Y33" i="19"/>
  <c r="A34" i="19"/>
  <c r="AE33" i="19"/>
  <c r="V33" i="19"/>
  <c r="AB33" i="19"/>
  <c r="AV33" i="19"/>
  <c r="AG33" i="19"/>
  <c r="AA33" i="19"/>
  <c r="S33" i="19"/>
  <c r="AD33" i="19"/>
  <c r="AK33" i="19"/>
  <c r="AH33" i="19"/>
  <c r="P33" i="19"/>
  <c r="AI33" i="19"/>
  <c r="W33" i="19"/>
  <c r="X33" i="19"/>
  <c r="AJ33" i="19"/>
  <c r="N78" i="6"/>
  <c r="V78" i="6"/>
  <c r="AD78" i="6"/>
  <c r="AL78" i="6"/>
  <c r="AT78" i="6"/>
  <c r="O78" i="6"/>
  <c r="W78" i="6"/>
  <c r="AE78" i="6"/>
  <c r="AM78" i="6"/>
  <c r="P78" i="6"/>
  <c r="X78" i="6"/>
  <c r="AF78" i="6"/>
  <c r="AN78" i="6"/>
  <c r="Q78" i="6"/>
  <c r="Y78" i="6"/>
  <c r="AG78" i="6"/>
  <c r="AO78" i="6"/>
  <c r="R78" i="6"/>
  <c r="Z78" i="6"/>
  <c r="AH78" i="6"/>
  <c r="AP78" i="6"/>
  <c r="S78" i="6"/>
  <c r="AA78" i="6"/>
  <c r="AI78" i="6"/>
  <c r="AQ78" i="6"/>
  <c r="T78" i="6"/>
  <c r="AS78" i="6"/>
  <c r="U78" i="6"/>
  <c r="AB78" i="6"/>
  <c r="AC78" i="6"/>
  <c r="AJ78" i="6"/>
  <c r="AK78" i="6"/>
  <c r="AR78" i="6"/>
  <c r="M78" i="6"/>
  <c r="A35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P35" i="25"/>
  <c r="AC35" i="25"/>
  <c r="N35" i="25"/>
  <c r="Y35" i="25"/>
  <c r="AI35" i="25"/>
  <c r="T35" i="25"/>
  <c r="AG35" i="25"/>
  <c r="R35" i="25"/>
  <c r="X35" i="25"/>
  <c r="AK35" i="25"/>
  <c r="V35" i="25"/>
  <c r="O35" i="25"/>
  <c r="AB35" i="25"/>
  <c r="Z35" i="25"/>
  <c r="AE35" i="25"/>
  <c r="AA35" i="25"/>
  <c r="AM35" i="25"/>
  <c r="AF35" i="25"/>
  <c r="AD35" i="25"/>
  <c r="AJ35" i="25"/>
  <c r="Q35" i="25"/>
  <c r="AH35" i="25"/>
  <c r="U35" i="25"/>
  <c r="AL35" i="25"/>
  <c r="S35" i="25"/>
  <c r="W35" i="25"/>
  <c r="A33" i="3"/>
  <c r="A36" i="25"/>
  <c r="D41" i="25"/>
  <c r="J41" i="25" s="1"/>
  <c r="D84" i="6"/>
  <c r="I84" i="6" s="1"/>
  <c r="M38" i="2"/>
  <c r="C85" i="6" s="1"/>
  <c r="H85" i="6" s="1"/>
  <c r="E32" i="21"/>
  <c r="J29" i="3"/>
  <c r="E29" i="3" s="1"/>
  <c r="F31" i="21"/>
  <c r="D34" i="21"/>
  <c r="I31" i="3"/>
  <c r="D31" i="3" s="1"/>
  <c r="O26" i="10"/>
  <c r="AM26" i="10" s="1"/>
  <c r="G24" i="38" s="1"/>
  <c r="P36" i="6"/>
  <c r="T36" i="6"/>
  <c r="X36" i="6"/>
  <c r="AB36" i="6"/>
  <c r="AF36" i="6"/>
  <c r="AJ36" i="6"/>
  <c r="AR36" i="6"/>
  <c r="N36" i="6"/>
  <c r="R36" i="6"/>
  <c r="V36" i="6"/>
  <c r="Z36" i="6"/>
  <c r="AD36" i="6"/>
  <c r="AH36" i="6"/>
  <c r="AL36" i="6"/>
  <c r="AP36" i="6"/>
  <c r="AT36" i="6"/>
  <c r="M36" i="6"/>
  <c r="U36" i="6"/>
  <c r="AC36" i="6"/>
  <c r="AK36" i="6"/>
  <c r="AS36" i="6"/>
  <c r="O36" i="6"/>
  <c r="W36" i="6"/>
  <c r="AE36" i="6"/>
  <c r="AM36" i="6"/>
  <c r="A79" i="6"/>
  <c r="AA36" i="6"/>
  <c r="AQ36" i="6"/>
  <c r="S36" i="6"/>
  <c r="Y36" i="6"/>
  <c r="Q36" i="6"/>
  <c r="AG36" i="6"/>
  <c r="AI36" i="6"/>
  <c r="AO36" i="6"/>
  <c r="AS90" i="21"/>
  <c r="R30" i="3"/>
  <c r="E38" i="9" s="1"/>
  <c r="K35" i="9"/>
  <c r="P35" i="9"/>
  <c r="O36" i="9"/>
  <c r="J36" i="9"/>
  <c r="S29" i="3"/>
  <c r="F37" i="9" s="1"/>
  <c r="K40" i="8"/>
  <c r="S33" i="2"/>
  <c r="F41" i="8" s="1"/>
  <c r="L40" i="8"/>
  <c r="T33" i="2"/>
  <c r="G41" i="8" s="1"/>
  <c r="D40" i="25"/>
  <c r="J40" i="25" s="1"/>
  <c r="J40" i="8"/>
  <c r="R33" i="2"/>
  <c r="E41" i="8" s="1"/>
  <c r="C41" i="25"/>
  <c r="I41" i="25" s="1"/>
  <c r="E41" i="25"/>
  <c r="K41" i="25" s="1"/>
  <c r="C41" i="4"/>
  <c r="D41" i="4"/>
  <c r="I38" i="9"/>
  <c r="N38" i="9"/>
  <c r="Q38" i="8"/>
  <c r="P38" i="8"/>
  <c r="O38" i="8"/>
  <c r="E41" i="4"/>
  <c r="O38" i="2"/>
  <c r="E85" i="6" s="1"/>
  <c r="J85" i="6" s="1"/>
  <c r="D40" i="4"/>
  <c r="A37" i="6"/>
  <c r="Q32" i="3"/>
  <c r="D40" i="9" s="1"/>
  <c r="S34" i="9" l="1"/>
  <c r="O27" i="10" s="1"/>
  <c r="AM27" i="10" s="1"/>
  <c r="G25" i="38" s="1"/>
  <c r="E32" i="26"/>
  <c r="E32" i="19"/>
  <c r="F32" i="19" s="1"/>
  <c r="T28" i="3"/>
  <c r="G36" i="9" s="1"/>
  <c r="H36" i="9" s="1"/>
  <c r="P28" i="3"/>
  <c r="D35" i="26"/>
  <c r="D35" i="19"/>
  <c r="L35" i="9"/>
  <c r="M35" i="9" s="1"/>
  <c r="Q35" i="9"/>
  <c r="R35" i="9" s="1"/>
  <c r="O29" i="3"/>
  <c r="K31" i="26"/>
  <c r="L31" i="26" s="1"/>
  <c r="AL31" i="26"/>
  <c r="AT31" i="26"/>
  <c r="AM31" i="26"/>
  <c r="AJ31" i="26"/>
  <c r="AJ48" i="26" s="1"/>
  <c r="AN31" i="26"/>
  <c r="AU31" i="26"/>
  <c r="AO31" i="26"/>
  <c r="AP31" i="26"/>
  <c r="AR31" i="26"/>
  <c r="F31" i="26"/>
  <c r="AQ31" i="26"/>
  <c r="AK31" i="26"/>
  <c r="AS31" i="26"/>
  <c r="J34" i="26"/>
  <c r="J33" i="26"/>
  <c r="T79" i="6"/>
  <c r="AB79" i="6"/>
  <c r="AJ79" i="6"/>
  <c r="AR79" i="6"/>
  <c r="U79" i="6"/>
  <c r="AC79" i="6"/>
  <c r="AK79" i="6"/>
  <c r="AS79" i="6"/>
  <c r="N79" i="6"/>
  <c r="V79" i="6"/>
  <c r="AD79" i="6"/>
  <c r="AL79" i="6"/>
  <c r="AT79" i="6"/>
  <c r="O79" i="6"/>
  <c r="W79" i="6"/>
  <c r="AE79" i="6"/>
  <c r="AM79" i="6"/>
  <c r="P79" i="6"/>
  <c r="X79" i="6"/>
  <c r="AF79" i="6"/>
  <c r="AN79" i="6"/>
  <c r="Q79" i="6"/>
  <c r="Y79" i="6"/>
  <c r="AG79" i="6"/>
  <c r="AO79" i="6"/>
  <c r="R79" i="6"/>
  <c r="S79" i="6"/>
  <c r="AQ79" i="6"/>
  <c r="Z79" i="6"/>
  <c r="AA79" i="6"/>
  <c r="AH79" i="6"/>
  <c r="AI79" i="6"/>
  <c r="AP79" i="6"/>
  <c r="M79" i="6"/>
  <c r="V36" i="25"/>
  <c r="AI36" i="25"/>
  <c r="T36" i="25"/>
  <c r="Q36" i="25"/>
  <c r="Y36" i="25"/>
  <c r="U36" i="25"/>
  <c r="R36" i="25"/>
  <c r="Z36" i="25"/>
  <c r="AM36" i="25"/>
  <c r="X36" i="25"/>
  <c r="AG36" i="25"/>
  <c r="AK36" i="25"/>
  <c r="AD36" i="25"/>
  <c r="AB36" i="25"/>
  <c r="AH36" i="25"/>
  <c r="O36" i="25"/>
  <c r="AF36" i="25"/>
  <c r="AL36" i="25"/>
  <c r="S36" i="25"/>
  <c r="AJ36" i="25"/>
  <c r="AC36" i="25"/>
  <c r="W36" i="25"/>
  <c r="AN36" i="25"/>
  <c r="AE36" i="25"/>
  <c r="P36" i="25"/>
  <c r="N36" i="25"/>
  <c r="AA36" i="25"/>
  <c r="A34" i="3"/>
  <c r="A37" i="25"/>
  <c r="AE34" i="19"/>
  <c r="Y34" i="19"/>
  <c r="U34" i="19"/>
  <c r="S34" i="19"/>
  <c r="T34" i="19"/>
  <c r="AI34" i="19"/>
  <c r="A35" i="19"/>
  <c r="R34" i="19"/>
  <c r="V34" i="19"/>
  <c r="AH34" i="19"/>
  <c r="AC34" i="19"/>
  <c r="X34" i="19"/>
  <c r="Z34" i="19"/>
  <c r="AK34" i="19"/>
  <c r="AF34" i="19"/>
  <c r="Q34" i="19"/>
  <c r="W34" i="19"/>
  <c r="AJ34" i="19"/>
  <c r="AL34" i="19"/>
  <c r="P34" i="19"/>
  <c r="AV34" i="19"/>
  <c r="AD34" i="19"/>
  <c r="AG34" i="19"/>
  <c r="AB34" i="19"/>
  <c r="AA34" i="19"/>
  <c r="A36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C42" i="4"/>
  <c r="C42" i="25"/>
  <c r="I42" i="25" s="1"/>
  <c r="E33" i="21"/>
  <c r="J30" i="3"/>
  <c r="E30" i="3" s="1"/>
  <c r="F32" i="21"/>
  <c r="D35" i="21"/>
  <c r="I32" i="3"/>
  <c r="D32" i="3" s="1"/>
  <c r="M37" i="6"/>
  <c r="Q37" i="6"/>
  <c r="U37" i="6"/>
  <c r="Y37" i="6"/>
  <c r="AC37" i="6"/>
  <c r="AG37" i="6"/>
  <c r="AK37" i="6"/>
  <c r="AS37" i="6"/>
  <c r="O37" i="6"/>
  <c r="S37" i="6"/>
  <c r="W37" i="6"/>
  <c r="AA37" i="6"/>
  <c r="AE37" i="6"/>
  <c r="AI37" i="6"/>
  <c r="AM37" i="6"/>
  <c r="AQ37" i="6"/>
  <c r="N37" i="6"/>
  <c r="V37" i="6"/>
  <c r="AD37" i="6"/>
  <c r="AL37" i="6"/>
  <c r="AT37" i="6"/>
  <c r="P37" i="6"/>
  <c r="X37" i="6"/>
  <c r="AF37" i="6"/>
  <c r="AN37" i="6"/>
  <c r="T37" i="6"/>
  <c r="AJ37" i="6"/>
  <c r="AR37" i="6"/>
  <c r="R37" i="6"/>
  <c r="Z37" i="6"/>
  <c r="AP37" i="6"/>
  <c r="A80" i="6"/>
  <c r="AB37" i="6"/>
  <c r="AH37" i="6"/>
  <c r="AT90" i="21"/>
  <c r="K36" i="9"/>
  <c r="P36" i="9"/>
  <c r="O37" i="9"/>
  <c r="J37" i="9"/>
  <c r="S30" i="3"/>
  <c r="F38" i="9" s="1"/>
  <c r="R31" i="3"/>
  <c r="E39" i="9" s="1"/>
  <c r="K41" i="8"/>
  <c r="S34" i="2"/>
  <c r="F42" i="8" s="1"/>
  <c r="C43" i="25"/>
  <c r="I43" i="25" s="1"/>
  <c r="J41" i="8"/>
  <c r="R34" i="2"/>
  <c r="E42" i="8" s="1"/>
  <c r="L41" i="8"/>
  <c r="T34" i="2"/>
  <c r="G42" i="8" s="1"/>
  <c r="E42" i="25"/>
  <c r="K42" i="25" s="1"/>
  <c r="C43" i="4"/>
  <c r="I39" i="9"/>
  <c r="N39" i="9"/>
  <c r="O39" i="8"/>
  <c r="P39" i="8"/>
  <c r="Q39" i="8"/>
  <c r="E42" i="4"/>
  <c r="N38" i="2"/>
  <c r="D85" i="6" s="1"/>
  <c r="I85" i="6" s="1"/>
  <c r="A38" i="6"/>
  <c r="Q33" i="3"/>
  <c r="D41" i="9" s="1"/>
  <c r="S35" i="9" l="1"/>
  <c r="O28" i="10" s="1"/>
  <c r="AM28" i="10" s="1"/>
  <c r="G26" i="38" s="1"/>
  <c r="J35" i="26"/>
  <c r="E33" i="26"/>
  <c r="E33" i="19"/>
  <c r="F33" i="19" s="1"/>
  <c r="T29" i="3"/>
  <c r="G37" i="9" s="1"/>
  <c r="H37" i="9" s="1"/>
  <c r="P29" i="3"/>
  <c r="L36" i="9"/>
  <c r="M36" i="9" s="1"/>
  <c r="Q36" i="9"/>
  <c r="R36" i="9" s="1"/>
  <c r="N32" i="3"/>
  <c r="K32" i="26"/>
  <c r="L32" i="26" s="1"/>
  <c r="AN32" i="26"/>
  <c r="AK32" i="26"/>
  <c r="AK48" i="26" s="1"/>
  <c r="AO32" i="26"/>
  <c r="AP32" i="26"/>
  <c r="AT32" i="26"/>
  <c r="AQ32" i="26"/>
  <c r="F32" i="26"/>
  <c r="AR32" i="26"/>
  <c r="AS32" i="26"/>
  <c r="AL32" i="26"/>
  <c r="AM32" i="26"/>
  <c r="AU32" i="26"/>
  <c r="O30" i="3"/>
  <c r="G3" i="31" a="1"/>
  <c r="A35" i="3"/>
  <c r="A38" i="25"/>
  <c r="A37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R80" i="6"/>
  <c r="Z80" i="6"/>
  <c r="AH80" i="6"/>
  <c r="AP80" i="6"/>
  <c r="S80" i="6"/>
  <c r="AA80" i="6"/>
  <c r="AI80" i="6"/>
  <c r="AQ80" i="6"/>
  <c r="T80" i="6"/>
  <c r="AB80" i="6"/>
  <c r="AJ80" i="6"/>
  <c r="AR80" i="6"/>
  <c r="N80" i="6"/>
  <c r="V80" i="6"/>
  <c r="AD80" i="6"/>
  <c r="AL80" i="6"/>
  <c r="AT80" i="6"/>
  <c r="O80" i="6"/>
  <c r="W80" i="6"/>
  <c r="AE80" i="6"/>
  <c r="AM80" i="6"/>
  <c r="AG80" i="6"/>
  <c r="P80" i="6"/>
  <c r="AK80" i="6"/>
  <c r="Q80" i="6"/>
  <c r="AN80" i="6"/>
  <c r="U80" i="6"/>
  <c r="AO80" i="6"/>
  <c r="X80" i="6"/>
  <c r="AS80" i="6"/>
  <c r="Y80" i="6"/>
  <c r="AF80" i="6"/>
  <c r="AC80" i="6"/>
  <c r="M80" i="6"/>
  <c r="AB35" i="19"/>
  <c r="R35" i="19"/>
  <c r="AK35" i="19"/>
  <c r="AG35" i="19"/>
  <c r="T35" i="19"/>
  <c r="AA35" i="19"/>
  <c r="AV35" i="19"/>
  <c r="AC35" i="19"/>
  <c r="AD35" i="19"/>
  <c r="AJ35" i="19"/>
  <c r="AH35" i="19"/>
  <c r="AF35" i="19"/>
  <c r="Q35" i="19"/>
  <c r="Y35" i="19"/>
  <c r="P35" i="19"/>
  <c r="V35" i="19"/>
  <c r="W35" i="19"/>
  <c r="U35" i="19"/>
  <c r="S35" i="19"/>
  <c r="A36" i="19"/>
  <c r="AI35" i="19"/>
  <c r="AL35" i="19"/>
  <c r="Z35" i="19"/>
  <c r="AM35" i="19"/>
  <c r="X35" i="19"/>
  <c r="AE35" i="19"/>
  <c r="AB37" i="25"/>
  <c r="AO37" i="25"/>
  <c r="V37" i="25"/>
  <c r="AF37" i="25"/>
  <c r="Z37" i="25"/>
  <c r="W37" i="25"/>
  <c r="AM37" i="25"/>
  <c r="AJ37" i="25"/>
  <c r="Q37" i="25"/>
  <c r="AD37" i="25"/>
  <c r="O37" i="25"/>
  <c r="S37" i="25"/>
  <c r="AN37" i="25"/>
  <c r="U37" i="25"/>
  <c r="AH37" i="25"/>
  <c r="AE37" i="25"/>
  <c r="AI37" i="25"/>
  <c r="X37" i="25"/>
  <c r="AK37" i="25"/>
  <c r="R37" i="25"/>
  <c r="Y37" i="25"/>
  <c r="AL37" i="25"/>
  <c r="P37" i="25"/>
  <c r="AC37" i="25"/>
  <c r="AA37" i="25"/>
  <c r="T37" i="25"/>
  <c r="AG37" i="25"/>
  <c r="N37" i="25"/>
  <c r="E34" i="21"/>
  <c r="J31" i="3"/>
  <c r="E31" i="3" s="1"/>
  <c r="O31" i="3" s="1"/>
  <c r="F33" i="21"/>
  <c r="D36" i="21"/>
  <c r="I33" i="3"/>
  <c r="D33" i="3" s="1"/>
  <c r="N33" i="3" s="1"/>
  <c r="N38" i="6"/>
  <c r="R38" i="6"/>
  <c r="V38" i="6"/>
  <c r="Z38" i="6"/>
  <c r="AD38" i="6"/>
  <c r="AH38" i="6"/>
  <c r="AL38" i="6"/>
  <c r="AT38" i="6"/>
  <c r="P38" i="6"/>
  <c r="T38" i="6"/>
  <c r="X38" i="6"/>
  <c r="AB38" i="6"/>
  <c r="AF38" i="6"/>
  <c r="AJ38" i="6"/>
  <c r="AN38" i="6"/>
  <c r="AR38" i="6"/>
  <c r="O38" i="6"/>
  <c r="W38" i="6"/>
  <c r="AE38" i="6"/>
  <c r="AM38" i="6"/>
  <c r="Q38" i="6"/>
  <c r="Y38" i="6"/>
  <c r="AG38" i="6"/>
  <c r="AO38" i="6"/>
  <c r="M38" i="6"/>
  <c r="AC38" i="6"/>
  <c r="AS38" i="6"/>
  <c r="AK38" i="6"/>
  <c r="A81" i="6"/>
  <c r="AA38" i="6"/>
  <c r="S38" i="6"/>
  <c r="AI38" i="6"/>
  <c r="U38" i="6"/>
  <c r="AQ38" i="6"/>
  <c r="S31" i="3"/>
  <c r="F39" i="9" s="1"/>
  <c r="R32" i="3"/>
  <c r="E40" i="9" s="1"/>
  <c r="P37" i="9"/>
  <c r="K37" i="9"/>
  <c r="J38" i="9"/>
  <c r="O38" i="9"/>
  <c r="S35" i="2"/>
  <c r="F43" i="8" s="1"/>
  <c r="K42" i="8"/>
  <c r="D42" i="25"/>
  <c r="J42" i="25" s="1"/>
  <c r="L42" i="8"/>
  <c r="T35" i="2"/>
  <c r="G43" i="8" s="1"/>
  <c r="E43" i="25"/>
  <c r="K43" i="25" s="1"/>
  <c r="J42" i="8"/>
  <c r="R35" i="2"/>
  <c r="E43" i="8" s="1"/>
  <c r="D42" i="4"/>
  <c r="I40" i="9"/>
  <c r="N40" i="9"/>
  <c r="Q40" i="8"/>
  <c r="P40" i="8"/>
  <c r="O40" i="8"/>
  <c r="E43" i="4"/>
  <c r="A39" i="6"/>
  <c r="Q34" i="3"/>
  <c r="D42" i="9" s="1"/>
  <c r="S36" i="9" l="1"/>
  <c r="O29" i="10" s="1"/>
  <c r="AM29" i="10" s="1"/>
  <c r="G27" i="38" s="1"/>
  <c r="D37" i="26"/>
  <c r="D37" i="19"/>
  <c r="E35" i="26"/>
  <c r="E35" i="19"/>
  <c r="F35" i="19" s="1"/>
  <c r="P31" i="3"/>
  <c r="K33" i="26"/>
  <c r="L33" i="26" s="1"/>
  <c r="AQ33" i="26"/>
  <c r="AR33" i="26"/>
  <c r="F33" i="26"/>
  <c r="AS33" i="26"/>
  <c r="AT33" i="26"/>
  <c r="AM33" i="26"/>
  <c r="AU33" i="26"/>
  <c r="AO33" i="26"/>
  <c r="AN33" i="26"/>
  <c r="AL33" i="26"/>
  <c r="AL48" i="26" s="1"/>
  <c r="AP33" i="26"/>
  <c r="E34" i="26"/>
  <c r="E34" i="19"/>
  <c r="F34" i="19" s="1"/>
  <c r="T30" i="3"/>
  <c r="G38" i="9" s="1"/>
  <c r="H38" i="9" s="1"/>
  <c r="P30" i="3"/>
  <c r="D36" i="26"/>
  <c r="D36" i="19"/>
  <c r="Q37" i="9"/>
  <c r="R37" i="9" s="1"/>
  <c r="L37" i="9"/>
  <c r="M37" i="9" s="1"/>
  <c r="G5" i="31"/>
  <c r="G6" i="31"/>
  <c r="G19" i="31"/>
  <c r="G33" i="31"/>
  <c r="G28" i="31"/>
  <c r="G9" i="31"/>
  <c r="G20" i="31"/>
  <c r="G34" i="31"/>
  <c r="G10" i="31"/>
  <c r="G22" i="31"/>
  <c r="G35" i="31"/>
  <c r="G11" i="31"/>
  <c r="G25" i="31"/>
  <c r="G12" i="31"/>
  <c r="G26" i="31"/>
  <c r="G17" i="31"/>
  <c r="G14" i="31"/>
  <c r="G27" i="31"/>
  <c r="G3" i="31"/>
  <c r="G4" i="31"/>
  <c r="G18" i="31"/>
  <c r="G30" i="31"/>
  <c r="G8" i="31"/>
  <c r="G31" i="31"/>
  <c r="G23" i="31"/>
  <c r="G16" i="31"/>
  <c r="G15" i="31"/>
  <c r="G13" i="31"/>
  <c r="G7" i="31"/>
  <c r="G32" i="31"/>
  <c r="G29" i="31"/>
  <c r="G24" i="31"/>
  <c r="G21" i="31"/>
  <c r="E45" i="25"/>
  <c r="K45" i="25" s="1"/>
  <c r="C45" i="25"/>
  <c r="I45" i="25" s="1"/>
  <c r="P81" i="6"/>
  <c r="X81" i="6"/>
  <c r="AF81" i="6"/>
  <c r="AN81" i="6"/>
  <c r="Q81" i="6"/>
  <c r="Y81" i="6"/>
  <c r="AG81" i="6"/>
  <c r="AO81" i="6"/>
  <c r="R81" i="6"/>
  <c r="Z81" i="6"/>
  <c r="AH81" i="6"/>
  <c r="AP81" i="6"/>
  <c r="T81" i="6"/>
  <c r="AB81" i="6"/>
  <c r="AJ81" i="6"/>
  <c r="AR81" i="6"/>
  <c r="U81" i="6"/>
  <c r="AC81" i="6"/>
  <c r="AK81" i="6"/>
  <c r="AS81" i="6"/>
  <c r="V81" i="6"/>
  <c r="AQ81" i="6"/>
  <c r="W81" i="6"/>
  <c r="AT81" i="6"/>
  <c r="AA81" i="6"/>
  <c r="AD81" i="6"/>
  <c r="AM81" i="6"/>
  <c r="AE81" i="6"/>
  <c r="S81" i="6"/>
  <c r="N81" i="6"/>
  <c r="AI81" i="6"/>
  <c r="O81" i="6"/>
  <c r="AL81" i="6"/>
  <c r="M81" i="6"/>
  <c r="AB36" i="19"/>
  <c r="AF36" i="19"/>
  <c r="AM36" i="19"/>
  <c r="AD36" i="19"/>
  <c r="W36" i="19"/>
  <c r="AE36" i="19"/>
  <c r="Y36" i="19"/>
  <c r="AG36" i="19"/>
  <c r="P36" i="19"/>
  <c r="AJ36" i="19"/>
  <c r="AK36" i="19"/>
  <c r="AC36" i="19"/>
  <c r="R36" i="19"/>
  <c r="Z36" i="19"/>
  <c r="AA36" i="19"/>
  <c r="X36" i="19"/>
  <c r="V36" i="19"/>
  <c r="AL36" i="19"/>
  <c r="Q36" i="19"/>
  <c r="AV36" i="19"/>
  <c r="S36" i="19"/>
  <c r="AN36" i="19"/>
  <c r="U36" i="19"/>
  <c r="AH36" i="19"/>
  <c r="AI36" i="19"/>
  <c r="T36" i="19"/>
  <c r="A37" i="19"/>
  <c r="A38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D38" i="25"/>
  <c r="AB38" i="25"/>
  <c r="AK38" i="25"/>
  <c r="X38" i="25"/>
  <c r="AO38" i="25"/>
  <c r="AH38" i="25"/>
  <c r="O38" i="25"/>
  <c r="AF38" i="25"/>
  <c r="AL38" i="25"/>
  <c r="S38" i="25"/>
  <c r="AJ38" i="25"/>
  <c r="U38" i="25"/>
  <c r="AM38" i="25"/>
  <c r="AP38" i="25"/>
  <c r="W38" i="25"/>
  <c r="AN38" i="25"/>
  <c r="Q38" i="25"/>
  <c r="N38" i="25"/>
  <c r="AA38" i="25"/>
  <c r="AC38" i="25"/>
  <c r="R38" i="25"/>
  <c r="AE38" i="25"/>
  <c r="P38" i="25"/>
  <c r="AG38" i="25"/>
  <c r="Z38" i="25"/>
  <c r="V38" i="25"/>
  <c r="AI38" i="25"/>
  <c r="T38" i="25"/>
  <c r="Y38" i="25"/>
  <c r="A36" i="3"/>
  <c r="A39" i="25"/>
  <c r="F34" i="21"/>
  <c r="E35" i="21"/>
  <c r="J32" i="3"/>
  <c r="E32" i="3" s="1"/>
  <c r="D37" i="21"/>
  <c r="I34" i="3"/>
  <c r="D34" i="3" s="1"/>
  <c r="N34" i="3" s="1"/>
  <c r="O39" i="6"/>
  <c r="S39" i="6"/>
  <c r="W39" i="6"/>
  <c r="AA39" i="6"/>
  <c r="AE39" i="6"/>
  <c r="AI39" i="6"/>
  <c r="AM39" i="6"/>
  <c r="M39" i="6"/>
  <c r="Q39" i="6"/>
  <c r="U39" i="6"/>
  <c r="Y39" i="6"/>
  <c r="AC39" i="6"/>
  <c r="AG39" i="6"/>
  <c r="AK39" i="6"/>
  <c r="AO39" i="6"/>
  <c r="AS39" i="6"/>
  <c r="P39" i="6"/>
  <c r="X39" i="6"/>
  <c r="AF39" i="6"/>
  <c r="AN39" i="6"/>
  <c r="A82" i="6"/>
  <c r="R39" i="6"/>
  <c r="Z39" i="6"/>
  <c r="AH39" i="6"/>
  <c r="AP39" i="6"/>
  <c r="V39" i="6"/>
  <c r="AL39" i="6"/>
  <c r="AD39" i="6"/>
  <c r="T39" i="6"/>
  <c r="AB39" i="6"/>
  <c r="AR39" i="6"/>
  <c r="N39" i="6"/>
  <c r="AT39" i="6"/>
  <c r="AJ39" i="6"/>
  <c r="J39" i="9"/>
  <c r="O39" i="9"/>
  <c r="R33" i="3"/>
  <c r="E41" i="9" s="1"/>
  <c r="S32" i="3"/>
  <c r="F40" i="9" s="1"/>
  <c r="P38" i="9"/>
  <c r="K38" i="9"/>
  <c r="K43" i="8"/>
  <c r="S36" i="2"/>
  <c r="F44" i="8" s="1"/>
  <c r="D44" i="25"/>
  <c r="J44" i="25" s="1"/>
  <c r="C44" i="25"/>
  <c r="I44" i="25" s="1"/>
  <c r="D43" i="25"/>
  <c r="J43" i="25" s="1"/>
  <c r="E44" i="25"/>
  <c r="K44" i="25" s="1"/>
  <c r="J43" i="8"/>
  <c r="R36" i="2"/>
  <c r="E44" i="8" s="1"/>
  <c r="L43" i="8"/>
  <c r="T36" i="2"/>
  <c r="G44" i="8" s="1"/>
  <c r="C44" i="4"/>
  <c r="C45" i="4"/>
  <c r="E44" i="4"/>
  <c r="I41" i="9"/>
  <c r="N41" i="9"/>
  <c r="P41" i="8"/>
  <c r="O41" i="8"/>
  <c r="Q41" i="8"/>
  <c r="E45" i="4"/>
  <c r="D44" i="4"/>
  <c r="D43" i="4"/>
  <c r="A40" i="6"/>
  <c r="Q35" i="3"/>
  <c r="D43" i="9" s="1"/>
  <c r="S37" i="9" l="1"/>
  <c r="O30" i="10" s="1"/>
  <c r="AM30" i="10" s="1"/>
  <c r="G28" i="38" s="1"/>
  <c r="D38" i="26"/>
  <c r="D38" i="19"/>
  <c r="L38" i="9"/>
  <c r="M38" i="9" s="1"/>
  <c r="Q38" i="9"/>
  <c r="R38" i="9" s="1"/>
  <c r="T31" i="3"/>
  <c r="G39" i="9" s="1"/>
  <c r="H39" i="9" s="1"/>
  <c r="K34" i="26"/>
  <c r="L34" i="26" s="1"/>
  <c r="AN34" i="26"/>
  <c r="AM34" i="26"/>
  <c r="AM48" i="26" s="1"/>
  <c r="AO34" i="26"/>
  <c r="AP34" i="26"/>
  <c r="AQ34" i="26"/>
  <c r="AT34" i="26"/>
  <c r="AR34" i="26"/>
  <c r="F34" i="26"/>
  <c r="AS34" i="26"/>
  <c r="AU34" i="26"/>
  <c r="K35" i="26"/>
  <c r="L35" i="26" s="1"/>
  <c r="AR35" i="26"/>
  <c r="AS35" i="26"/>
  <c r="AT35" i="26"/>
  <c r="F35" i="26"/>
  <c r="AU35" i="26"/>
  <c r="AN35" i="26"/>
  <c r="AP35" i="26"/>
  <c r="AO35" i="26"/>
  <c r="AQ35" i="26"/>
  <c r="J37" i="26"/>
  <c r="O32" i="3"/>
  <c r="J36" i="26"/>
  <c r="N82" i="6"/>
  <c r="V82" i="6"/>
  <c r="AD82" i="6"/>
  <c r="AL82" i="6"/>
  <c r="AT82" i="6"/>
  <c r="O82" i="6"/>
  <c r="W82" i="6"/>
  <c r="AE82" i="6"/>
  <c r="AM82" i="6"/>
  <c r="P82" i="6"/>
  <c r="X82" i="6"/>
  <c r="AF82" i="6"/>
  <c r="AN82" i="6"/>
  <c r="R82" i="6"/>
  <c r="Z82" i="6"/>
  <c r="AH82" i="6"/>
  <c r="S82" i="6"/>
  <c r="AA82" i="6"/>
  <c r="AI82" i="6"/>
  <c r="AQ82" i="6"/>
  <c r="AC82" i="6"/>
  <c r="AG82" i="6"/>
  <c r="AJ82" i="6"/>
  <c r="AS82" i="6"/>
  <c r="Q82" i="6"/>
  <c r="AK82" i="6"/>
  <c r="T82" i="6"/>
  <c r="AO82" i="6"/>
  <c r="U82" i="6"/>
  <c r="AP82" i="6"/>
  <c r="Y82" i="6"/>
  <c r="AR82" i="6"/>
  <c r="AB82" i="6"/>
  <c r="M82" i="6"/>
  <c r="AF39" i="25"/>
  <c r="Q39" i="25"/>
  <c r="AD39" i="25"/>
  <c r="W39" i="25"/>
  <c r="AJ39" i="25"/>
  <c r="U39" i="25"/>
  <c r="AH39" i="25"/>
  <c r="AM39" i="25"/>
  <c r="AI39" i="25"/>
  <c r="AN39" i="25"/>
  <c r="Y39" i="25"/>
  <c r="AL39" i="25"/>
  <c r="AB39" i="25"/>
  <c r="AC39" i="25"/>
  <c r="AP39" i="25"/>
  <c r="S39" i="25"/>
  <c r="AE39" i="25"/>
  <c r="P39" i="25"/>
  <c r="AG39" i="25"/>
  <c r="N39" i="25"/>
  <c r="T39" i="25"/>
  <c r="AK39" i="25"/>
  <c r="R39" i="25"/>
  <c r="AA39" i="25"/>
  <c r="Z39" i="25"/>
  <c r="X39" i="25"/>
  <c r="AO39" i="25"/>
  <c r="V39" i="25"/>
  <c r="AQ39" i="25"/>
  <c r="O39" i="25"/>
  <c r="A37" i="3"/>
  <c r="A40" i="25"/>
  <c r="A39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O37" i="19"/>
  <c r="U37" i="19"/>
  <c r="AA37" i="19"/>
  <c r="T37" i="19"/>
  <c r="X37" i="19"/>
  <c r="AG37" i="19"/>
  <c r="R37" i="19"/>
  <c r="Y37" i="19"/>
  <c r="AN37" i="19"/>
  <c r="P37" i="19"/>
  <c r="V37" i="19"/>
  <c r="A38" i="19"/>
  <c r="AD37" i="19"/>
  <c r="AE37" i="19"/>
  <c r="Q37" i="19"/>
  <c r="W37" i="19"/>
  <c r="AL37" i="19"/>
  <c r="AI37" i="19"/>
  <c r="AH37" i="19"/>
  <c r="AJ37" i="19"/>
  <c r="AB37" i="19"/>
  <c r="AC37" i="19"/>
  <c r="AM37" i="19"/>
  <c r="S37" i="19"/>
  <c r="Z37" i="19"/>
  <c r="AK37" i="19"/>
  <c r="AF37" i="19"/>
  <c r="AV37" i="19"/>
  <c r="E36" i="21"/>
  <c r="J33" i="3"/>
  <c r="E33" i="3" s="1"/>
  <c r="O33" i="3" s="1"/>
  <c r="F35" i="21"/>
  <c r="D38" i="21"/>
  <c r="I35" i="3"/>
  <c r="D35" i="3" s="1"/>
  <c r="N35" i="3" s="1"/>
  <c r="N40" i="6"/>
  <c r="R40" i="6"/>
  <c r="V40" i="6"/>
  <c r="Z40" i="6"/>
  <c r="AD40" i="6"/>
  <c r="AH40" i="6"/>
  <c r="AL40" i="6"/>
  <c r="AP40" i="6"/>
  <c r="AT40" i="6"/>
  <c r="O40" i="6"/>
  <c r="T40" i="6"/>
  <c r="Y40" i="6"/>
  <c r="AE40" i="6"/>
  <c r="AJ40" i="6"/>
  <c r="AO40" i="6"/>
  <c r="P40" i="6"/>
  <c r="U40" i="6"/>
  <c r="AA40" i="6"/>
  <c r="AF40" i="6"/>
  <c r="AK40" i="6"/>
  <c r="AQ40" i="6"/>
  <c r="A83" i="6"/>
  <c r="M40" i="6"/>
  <c r="X40" i="6"/>
  <c r="AI40" i="6"/>
  <c r="AS40" i="6"/>
  <c r="S40" i="6"/>
  <c r="AC40" i="6"/>
  <c r="AG40" i="6"/>
  <c r="Q40" i="6"/>
  <c r="AB40" i="6"/>
  <c r="AM40" i="6"/>
  <c r="AN40" i="6"/>
  <c r="W40" i="6"/>
  <c r="S33" i="3"/>
  <c r="F41" i="9" s="1"/>
  <c r="R34" i="3"/>
  <c r="E42" i="9" s="1"/>
  <c r="P39" i="9"/>
  <c r="K39" i="9"/>
  <c r="J40" i="9"/>
  <c r="O40" i="9"/>
  <c r="S37" i="2"/>
  <c r="F45" i="8" s="1"/>
  <c r="K44" i="8"/>
  <c r="J44" i="8"/>
  <c r="R37" i="2"/>
  <c r="E45" i="8" s="1"/>
  <c r="D45" i="25"/>
  <c r="J45" i="25" s="1"/>
  <c r="L44" i="8"/>
  <c r="T37" i="2"/>
  <c r="G45" i="8" s="1"/>
  <c r="D45" i="4"/>
  <c r="I42" i="9"/>
  <c r="N42" i="9"/>
  <c r="O42" i="8"/>
  <c r="P42" i="8"/>
  <c r="Q42" i="8"/>
  <c r="A41" i="6"/>
  <c r="Q36" i="3"/>
  <c r="D44" i="9" s="1"/>
  <c r="S38" i="9" l="1"/>
  <c r="AN48" i="26"/>
  <c r="D39" i="26"/>
  <c r="D39" i="19"/>
  <c r="E37" i="26"/>
  <c r="E37" i="19"/>
  <c r="F37" i="19" s="1"/>
  <c r="P33" i="3"/>
  <c r="E36" i="26"/>
  <c r="E36" i="19"/>
  <c r="F36" i="19" s="1"/>
  <c r="T32" i="3"/>
  <c r="G40" i="9" s="1"/>
  <c r="P32" i="3"/>
  <c r="J38" i="26"/>
  <c r="L39" i="9"/>
  <c r="M39" i="9" s="1"/>
  <c r="Q39" i="9"/>
  <c r="R39" i="9" s="1"/>
  <c r="T83" i="6"/>
  <c r="AB83" i="6"/>
  <c r="AJ83" i="6"/>
  <c r="AR83" i="6"/>
  <c r="U83" i="6"/>
  <c r="AC83" i="6"/>
  <c r="N83" i="6"/>
  <c r="V83" i="6"/>
  <c r="AD83" i="6"/>
  <c r="AL83" i="6"/>
  <c r="AT83" i="6"/>
  <c r="Q83" i="6"/>
  <c r="Y83" i="6"/>
  <c r="AG83" i="6"/>
  <c r="AO83" i="6"/>
  <c r="O83" i="6"/>
  <c r="AE83" i="6"/>
  <c r="AQ83" i="6"/>
  <c r="AP83" i="6"/>
  <c r="P83" i="6"/>
  <c r="AF83" i="6"/>
  <c r="AS83" i="6"/>
  <c r="R83" i="6"/>
  <c r="AH83" i="6"/>
  <c r="S83" i="6"/>
  <c r="AI83" i="6"/>
  <c r="W83" i="6"/>
  <c r="AK83" i="6"/>
  <c r="X83" i="6"/>
  <c r="AM83" i="6"/>
  <c r="AA83" i="6"/>
  <c r="Z83" i="6"/>
  <c r="AN83" i="6"/>
  <c r="M83" i="6"/>
  <c r="AC38" i="19"/>
  <c r="V38" i="19"/>
  <c r="AA38" i="19"/>
  <c r="Z38" i="19"/>
  <c r="X38" i="19"/>
  <c r="AE38" i="19"/>
  <c r="AH38" i="19"/>
  <c r="AB38" i="19"/>
  <c r="Y38" i="19"/>
  <c r="T38" i="19"/>
  <c r="S38" i="19"/>
  <c r="P38" i="19"/>
  <c r="AP38" i="19"/>
  <c r="AV38" i="19"/>
  <c r="AJ38" i="19"/>
  <c r="Q38" i="19"/>
  <c r="R38" i="19"/>
  <c r="AN38" i="19"/>
  <c r="AM38" i="19"/>
  <c r="AG38" i="19"/>
  <c r="W38" i="19"/>
  <c r="AL38" i="19"/>
  <c r="A39" i="19"/>
  <c r="AD38" i="19"/>
  <c r="AO38" i="19"/>
  <c r="AK38" i="19"/>
  <c r="AI38" i="19"/>
  <c r="U38" i="19"/>
  <c r="AF38" i="19"/>
  <c r="A40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H40" i="25"/>
  <c r="S40" i="25"/>
  <c r="AF40" i="25"/>
  <c r="AO40" i="25"/>
  <c r="AC40" i="25"/>
  <c r="AD40" i="25"/>
  <c r="AL40" i="25"/>
  <c r="W40" i="25"/>
  <c r="AJ40" i="25"/>
  <c r="AP40" i="25"/>
  <c r="AA40" i="25"/>
  <c r="AN40" i="25"/>
  <c r="U40" i="25"/>
  <c r="AG40" i="25"/>
  <c r="AB40" i="25"/>
  <c r="N40" i="25"/>
  <c r="AE40" i="25"/>
  <c r="AR40" i="25"/>
  <c r="AK40" i="25"/>
  <c r="R40" i="25"/>
  <c r="AI40" i="25"/>
  <c r="P40" i="25"/>
  <c r="Q40" i="25"/>
  <c r="V40" i="25"/>
  <c r="AM40" i="25"/>
  <c r="T40" i="25"/>
  <c r="O40" i="25"/>
  <c r="Y40" i="25"/>
  <c r="Z40" i="25"/>
  <c r="AQ40" i="25"/>
  <c r="X40" i="25"/>
  <c r="A38" i="3"/>
  <c r="A41" i="25"/>
  <c r="E37" i="21"/>
  <c r="J34" i="3"/>
  <c r="E34" i="3" s="1"/>
  <c r="O34" i="3" s="1"/>
  <c r="F36" i="21"/>
  <c r="D39" i="21"/>
  <c r="I36" i="3"/>
  <c r="D36" i="3" s="1"/>
  <c r="O31" i="10"/>
  <c r="AM31" i="10" s="1"/>
  <c r="G29" i="38" s="1"/>
  <c r="O41" i="6"/>
  <c r="S41" i="6"/>
  <c r="W41" i="6"/>
  <c r="AA41" i="6"/>
  <c r="AE41" i="6"/>
  <c r="AI41" i="6"/>
  <c r="AM41" i="6"/>
  <c r="AQ41" i="6"/>
  <c r="M41" i="6"/>
  <c r="R41" i="6"/>
  <c r="X41" i="6"/>
  <c r="AC41" i="6"/>
  <c r="AH41" i="6"/>
  <c r="AN41" i="6"/>
  <c r="N41" i="6"/>
  <c r="T41" i="6"/>
  <c r="Y41" i="6"/>
  <c r="AD41" i="6"/>
  <c r="AJ41" i="6"/>
  <c r="AO41" i="6"/>
  <c r="AT41" i="6"/>
  <c r="Q41" i="6"/>
  <c r="AB41" i="6"/>
  <c r="AL41" i="6"/>
  <c r="AG41" i="6"/>
  <c r="Z41" i="6"/>
  <c r="A84" i="6"/>
  <c r="U41" i="6"/>
  <c r="AF41" i="6"/>
  <c r="AP41" i="6"/>
  <c r="V41" i="6"/>
  <c r="AR41" i="6"/>
  <c r="P41" i="6"/>
  <c r="AK41" i="6"/>
  <c r="K40" i="9"/>
  <c r="P40" i="9"/>
  <c r="H40" i="9"/>
  <c r="R35" i="3"/>
  <c r="E43" i="9" s="1"/>
  <c r="S34" i="3"/>
  <c r="F42" i="9" s="1"/>
  <c r="O41" i="9"/>
  <c r="J41" i="9"/>
  <c r="K45" i="8"/>
  <c r="S38" i="2"/>
  <c r="F46" i="8" s="1"/>
  <c r="L45" i="8"/>
  <c r="T38" i="2"/>
  <c r="G46" i="8" s="1"/>
  <c r="J45" i="8"/>
  <c r="R38" i="2"/>
  <c r="E46" i="8" s="1"/>
  <c r="I43" i="9"/>
  <c r="N43" i="9"/>
  <c r="Q43" i="8"/>
  <c r="O43" i="8"/>
  <c r="P43" i="8"/>
  <c r="F45" i="6"/>
  <c r="A42" i="6"/>
  <c r="Q37" i="3"/>
  <c r="D45" i="9" s="1"/>
  <c r="S39" i="9" l="1"/>
  <c r="E38" i="26"/>
  <c r="E38" i="19"/>
  <c r="F38" i="19" s="1"/>
  <c r="P34" i="3"/>
  <c r="Q40" i="9"/>
  <c r="R40" i="9" s="1"/>
  <c r="L40" i="9"/>
  <c r="M40" i="9" s="1"/>
  <c r="T33" i="3"/>
  <c r="G41" i="9" s="1"/>
  <c r="K36" i="26"/>
  <c r="L36" i="26" s="1"/>
  <c r="AT36" i="26"/>
  <c r="AU36" i="26"/>
  <c r="F36" i="26"/>
  <c r="AO36" i="26"/>
  <c r="AO48" i="26" s="1"/>
  <c r="AP36" i="26"/>
  <c r="AQ36" i="26"/>
  <c r="AS36" i="26"/>
  <c r="AR36" i="26"/>
  <c r="K37" i="26"/>
  <c r="L37" i="26" s="1"/>
  <c r="AP37" i="26"/>
  <c r="AT37" i="26"/>
  <c r="F37" i="26"/>
  <c r="AQ37" i="26"/>
  <c r="AR37" i="26"/>
  <c r="AS37" i="26"/>
  <c r="AU37" i="26"/>
  <c r="J39" i="26"/>
  <c r="N36" i="3"/>
  <c r="A41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R84" i="6"/>
  <c r="T84" i="6"/>
  <c r="AB84" i="6"/>
  <c r="AJ84" i="6"/>
  <c r="AR84" i="6"/>
  <c r="O84" i="6"/>
  <c r="W84" i="6"/>
  <c r="AE84" i="6"/>
  <c r="AM84" i="6"/>
  <c r="V84" i="6"/>
  <c r="AG84" i="6"/>
  <c r="AQ84" i="6"/>
  <c r="X84" i="6"/>
  <c r="AH84" i="6"/>
  <c r="AS84" i="6"/>
  <c r="U84" i="6"/>
  <c r="Y84" i="6"/>
  <c r="AI84" i="6"/>
  <c r="AT84" i="6"/>
  <c r="AD84" i="6"/>
  <c r="N84" i="6"/>
  <c r="Z84" i="6"/>
  <c r="AK84" i="6"/>
  <c r="AP84" i="6"/>
  <c r="P84" i="6"/>
  <c r="AA84" i="6"/>
  <c r="AL84" i="6"/>
  <c r="Q84" i="6"/>
  <c r="AC84" i="6"/>
  <c r="AN84" i="6"/>
  <c r="S84" i="6"/>
  <c r="AO84" i="6"/>
  <c r="AF84" i="6"/>
  <c r="M84" i="6"/>
  <c r="AJ41" i="25"/>
  <c r="U41" i="25"/>
  <c r="Q41" i="25"/>
  <c r="AN41" i="25"/>
  <c r="Y41" i="25"/>
  <c r="W41" i="25"/>
  <c r="Z41" i="25"/>
  <c r="AQ41" i="25"/>
  <c r="AR41" i="25"/>
  <c r="AC41" i="25"/>
  <c r="AE41" i="25"/>
  <c r="AH41" i="25"/>
  <c r="P41" i="25"/>
  <c r="AG41" i="25"/>
  <c r="AM41" i="25"/>
  <c r="AP41" i="25"/>
  <c r="AA41" i="25"/>
  <c r="AF41" i="25"/>
  <c r="T41" i="25"/>
  <c r="AK41" i="25"/>
  <c r="N41" i="25"/>
  <c r="S41" i="25"/>
  <c r="X41" i="25"/>
  <c r="AO41" i="25"/>
  <c r="R41" i="25"/>
  <c r="AD41" i="25"/>
  <c r="O41" i="25"/>
  <c r="AB41" i="25"/>
  <c r="AS41" i="25"/>
  <c r="V41" i="25"/>
  <c r="AL41" i="25"/>
  <c r="AI41" i="25"/>
  <c r="S39" i="19"/>
  <c r="W39" i="19"/>
  <c r="AO39" i="19"/>
  <c r="AL39" i="19"/>
  <c r="AM39" i="19"/>
  <c r="AP39" i="19"/>
  <c r="P39" i="19"/>
  <c r="V39" i="19"/>
  <c r="AV39" i="19"/>
  <c r="Q39" i="19"/>
  <c r="AF39" i="19"/>
  <c r="AN39" i="19"/>
  <c r="AE39" i="19"/>
  <c r="X39" i="19"/>
  <c r="AD39" i="19"/>
  <c r="AG39" i="19"/>
  <c r="R39" i="19"/>
  <c r="T39" i="19"/>
  <c r="AI39" i="19"/>
  <c r="A40" i="19"/>
  <c r="AJ39" i="19"/>
  <c r="AQ39" i="19"/>
  <c r="Y39" i="19"/>
  <c r="AH39" i="19"/>
  <c r="AA39" i="19"/>
  <c r="U39" i="19"/>
  <c r="AB39" i="19"/>
  <c r="Z39" i="19"/>
  <c r="AC39" i="19"/>
  <c r="AK39" i="19"/>
  <c r="A39" i="3"/>
  <c r="A42" i="25"/>
  <c r="E38" i="21"/>
  <c r="J35" i="3"/>
  <c r="E35" i="3" s="1"/>
  <c r="O35" i="3" s="1"/>
  <c r="F37" i="21"/>
  <c r="D40" i="21"/>
  <c r="I37" i="3"/>
  <c r="D37" i="3" s="1"/>
  <c r="N37" i="3" s="1"/>
  <c r="O32" i="10"/>
  <c r="AM32" i="10" s="1"/>
  <c r="G30" i="38" s="1"/>
  <c r="P42" i="6"/>
  <c r="T42" i="6"/>
  <c r="X42" i="6"/>
  <c r="AB42" i="6"/>
  <c r="AF42" i="6"/>
  <c r="AJ42" i="6"/>
  <c r="AN42" i="6"/>
  <c r="AR42" i="6"/>
  <c r="Q42" i="6"/>
  <c r="V42" i="6"/>
  <c r="AA42" i="6"/>
  <c r="AG42" i="6"/>
  <c r="AL42" i="6"/>
  <c r="AQ42" i="6"/>
  <c r="M42" i="6"/>
  <c r="R42" i="6"/>
  <c r="W42" i="6"/>
  <c r="AC42" i="6"/>
  <c r="AH42" i="6"/>
  <c r="AM42" i="6"/>
  <c r="AS42" i="6"/>
  <c r="U42" i="6"/>
  <c r="AE42" i="6"/>
  <c r="AP42" i="6"/>
  <c r="A85" i="6"/>
  <c r="O42" i="6"/>
  <c r="AK42" i="6"/>
  <c r="AD42" i="6"/>
  <c r="N42" i="6"/>
  <c r="Y42" i="6"/>
  <c r="AI42" i="6"/>
  <c r="Z42" i="6"/>
  <c r="S42" i="6"/>
  <c r="AO42" i="6"/>
  <c r="R36" i="3"/>
  <c r="E44" i="9" s="1"/>
  <c r="P41" i="9"/>
  <c r="K41" i="9"/>
  <c r="H41" i="9"/>
  <c r="J42" i="9"/>
  <c r="O42" i="9"/>
  <c r="S35" i="3"/>
  <c r="F43" i="9" s="1"/>
  <c r="K46" i="8"/>
  <c r="K47" i="8" s="1"/>
  <c r="J46" i="8"/>
  <c r="J47" i="8" s="1"/>
  <c r="L46" i="8"/>
  <c r="L47" i="8" s="1"/>
  <c r="I44" i="9"/>
  <c r="N44" i="9"/>
  <c r="O44" i="8"/>
  <c r="P44" i="8"/>
  <c r="Q44" i="8"/>
  <c r="A43" i="6"/>
  <c r="Q38" i="3"/>
  <c r="D46" i="9" s="1"/>
  <c r="S40" i="9" l="1"/>
  <c r="O33" i="10" s="1"/>
  <c r="AM33" i="10" s="1"/>
  <c r="G31" i="38" s="1"/>
  <c r="E39" i="26"/>
  <c r="E39" i="19"/>
  <c r="F39" i="19" s="1"/>
  <c r="P35" i="3"/>
  <c r="D41" i="26"/>
  <c r="D41" i="19"/>
  <c r="Q41" i="9"/>
  <c r="R41" i="9" s="1"/>
  <c r="L41" i="9"/>
  <c r="M41" i="9" s="1"/>
  <c r="D40" i="26"/>
  <c r="D40" i="19"/>
  <c r="AP48" i="26"/>
  <c r="T34" i="3"/>
  <c r="G42" i="9" s="1"/>
  <c r="K38" i="26"/>
  <c r="L38" i="26" s="1"/>
  <c r="AR38" i="26"/>
  <c r="AS38" i="26"/>
  <c r="AT38" i="26"/>
  <c r="AU38" i="26"/>
  <c r="AQ38" i="26"/>
  <c r="AQ48" i="26" s="1"/>
  <c r="F38" i="26"/>
  <c r="AI42" i="25"/>
  <c r="Y42" i="25"/>
  <c r="AT42" i="25"/>
  <c r="AF42" i="25"/>
  <c r="AS42" i="25"/>
  <c r="AK42" i="25"/>
  <c r="AM42" i="25"/>
  <c r="AG42" i="25"/>
  <c r="AJ42" i="25"/>
  <c r="AQ42" i="25"/>
  <c r="AO42" i="25"/>
  <c r="AN42" i="25"/>
  <c r="R42" i="25"/>
  <c r="AH42" i="25"/>
  <c r="AE42" i="25"/>
  <c r="N42" i="25"/>
  <c r="AR42" i="25"/>
  <c r="Z42" i="25"/>
  <c r="P42" i="25"/>
  <c r="O42" i="25"/>
  <c r="AL42" i="25"/>
  <c r="AB42" i="25"/>
  <c r="S42" i="25"/>
  <c r="Q42" i="25"/>
  <c r="W42" i="25"/>
  <c r="V42" i="25"/>
  <c r="T42" i="25"/>
  <c r="U42" i="25"/>
  <c r="AP42" i="25"/>
  <c r="AA42" i="25"/>
  <c r="AD42" i="25"/>
  <c r="X42" i="25"/>
  <c r="AC42" i="25"/>
  <c r="R85" i="6"/>
  <c r="S85" i="6"/>
  <c r="AA85" i="6"/>
  <c r="AI85" i="6"/>
  <c r="AQ85" i="6"/>
  <c r="Y85" i="6"/>
  <c r="AP85" i="6"/>
  <c r="T85" i="6"/>
  <c r="AB85" i="6"/>
  <c r="AJ85" i="6"/>
  <c r="AR85" i="6"/>
  <c r="AG85" i="6"/>
  <c r="U85" i="6"/>
  <c r="AC85" i="6"/>
  <c r="AK85" i="6"/>
  <c r="AS85" i="6"/>
  <c r="Q85" i="6"/>
  <c r="V85" i="6"/>
  <c r="AD85" i="6"/>
  <c r="AL85" i="6"/>
  <c r="AT85" i="6"/>
  <c r="N85" i="6"/>
  <c r="W85" i="6"/>
  <c r="AE85" i="6"/>
  <c r="AM85" i="6"/>
  <c r="AO85" i="6"/>
  <c r="AH85" i="6"/>
  <c r="O85" i="6"/>
  <c r="X85" i="6"/>
  <c r="AF85" i="6"/>
  <c r="AN85" i="6"/>
  <c r="P85" i="6"/>
  <c r="Z85" i="6"/>
  <c r="M85" i="6"/>
  <c r="A40" i="3"/>
  <c r="A44" i="25" s="1"/>
  <c r="AW44" i="25" s="1"/>
  <c r="A43" i="25"/>
  <c r="AW43" i="25" s="1"/>
  <c r="AC40" i="19"/>
  <c r="AL40" i="19"/>
  <c r="AM40" i="19"/>
  <c r="AQ40" i="19"/>
  <c r="AO40" i="19"/>
  <c r="AK40" i="19"/>
  <c r="W40" i="19"/>
  <c r="Q40" i="19"/>
  <c r="T40" i="19"/>
  <c r="AV40" i="19"/>
  <c r="AD40" i="19"/>
  <c r="AR40" i="19"/>
  <c r="AI40" i="19"/>
  <c r="Z40" i="19"/>
  <c r="AN40" i="19"/>
  <c r="AG40" i="19"/>
  <c r="P40" i="19"/>
  <c r="A41" i="19"/>
  <c r="AP40" i="19"/>
  <c r="AJ40" i="19"/>
  <c r="AE40" i="19"/>
  <c r="AA40" i="19"/>
  <c r="R40" i="19"/>
  <c r="Y40" i="19"/>
  <c r="X40" i="19"/>
  <c r="AF40" i="19"/>
  <c r="V40" i="19"/>
  <c r="AH40" i="19"/>
  <c r="AB40" i="19"/>
  <c r="U40" i="19"/>
  <c r="S40" i="19"/>
  <c r="A42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E39" i="21"/>
  <c r="J36" i="3"/>
  <c r="E36" i="3" s="1"/>
  <c r="O36" i="3" s="1"/>
  <c r="F38" i="21"/>
  <c r="D41" i="21"/>
  <c r="I38" i="3"/>
  <c r="D38" i="3" s="1"/>
  <c r="M43" i="6"/>
  <c r="Q43" i="6"/>
  <c r="U43" i="6"/>
  <c r="Y43" i="6"/>
  <c r="AC43" i="6"/>
  <c r="AG43" i="6"/>
  <c r="O43" i="6"/>
  <c r="T43" i="6"/>
  <c r="Z43" i="6"/>
  <c r="AE43" i="6"/>
  <c r="AJ43" i="6"/>
  <c r="AN43" i="6"/>
  <c r="AR43" i="6"/>
  <c r="P43" i="6"/>
  <c r="V43" i="6"/>
  <c r="AA43" i="6"/>
  <c r="AF43" i="6"/>
  <c r="AK43" i="6"/>
  <c r="AO43" i="6"/>
  <c r="AS43" i="6"/>
  <c r="N43" i="6"/>
  <c r="X43" i="6"/>
  <c r="AI43" i="6"/>
  <c r="AQ43" i="6"/>
  <c r="S43" i="6"/>
  <c r="AM43" i="6"/>
  <c r="AH43" i="6"/>
  <c r="R43" i="6"/>
  <c r="AB43" i="6"/>
  <c r="AL43" i="6"/>
  <c r="AT43" i="6"/>
  <c r="AD43" i="6"/>
  <c r="W43" i="6"/>
  <c r="AP43" i="6"/>
  <c r="R37" i="3"/>
  <c r="E45" i="9" s="1"/>
  <c r="S36" i="3"/>
  <c r="F44" i="9" s="1"/>
  <c r="J43" i="9"/>
  <c r="O43" i="9"/>
  <c r="P42" i="9"/>
  <c r="K42" i="9"/>
  <c r="H42" i="9"/>
  <c r="I45" i="9"/>
  <c r="N45" i="9"/>
  <c r="Q45" i="8"/>
  <c r="P45" i="8"/>
  <c r="O45" i="8"/>
  <c r="A44" i="6"/>
  <c r="Q39" i="3"/>
  <c r="S41" i="9" l="1"/>
  <c r="O34" i="10" s="1"/>
  <c r="AM34" i="10" s="1"/>
  <c r="G32" i="38" s="1"/>
  <c r="E40" i="26"/>
  <c r="K40" i="26" s="1"/>
  <c r="E40" i="19"/>
  <c r="P36" i="3"/>
  <c r="L42" i="9"/>
  <c r="M42" i="9" s="1"/>
  <c r="Q42" i="9"/>
  <c r="R42" i="9" s="1"/>
  <c r="J41" i="26"/>
  <c r="F40" i="19"/>
  <c r="F40" i="26"/>
  <c r="J40" i="26"/>
  <c r="L40" i="26" s="1"/>
  <c r="AT40" i="26"/>
  <c r="AU40" i="26"/>
  <c r="AS40" i="26"/>
  <c r="T35" i="3"/>
  <c r="G43" i="9" s="1"/>
  <c r="N38" i="3"/>
  <c r="K39" i="26"/>
  <c r="L39" i="26" s="1"/>
  <c r="AU39" i="26"/>
  <c r="AR39" i="26"/>
  <c r="AR48" i="26" s="1"/>
  <c r="F39" i="26"/>
  <c r="AS39" i="26"/>
  <c r="AT39" i="26"/>
  <c r="AK43" i="25"/>
  <c r="AD43" i="25"/>
  <c r="AF43" i="25"/>
  <c r="AN43" i="25"/>
  <c r="AG43" i="25"/>
  <c r="AO43" i="25"/>
  <c r="T43" i="25"/>
  <c r="AH43" i="25"/>
  <c r="S43" i="25"/>
  <c r="AM43" i="25"/>
  <c r="AS43" i="25"/>
  <c r="AB43" i="25"/>
  <c r="AL43" i="25"/>
  <c r="AA43" i="25"/>
  <c r="AR43" i="25"/>
  <c r="Q43" i="25"/>
  <c r="O43" i="25"/>
  <c r="AJ43" i="25"/>
  <c r="AP43" i="25"/>
  <c r="AE43" i="25"/>
  <c r="N43" i="25"/>
  <c r="AT43" i="25"/>
  <c r="Z43" i="25"/>
  <c r="U43" i="25"/>
  <c r="W43" i="25"/>
  <c r="Y43" i="25"/>
  <c r="AI43" i="25"/>
  <c r="R43" i="25"/>
  <c r="AU43" i="25"/>
  <c r="P43" i="25"/>
  <c r="X43" i="25"/>
  <c r="AC43" i="25"/>
  <c r="AQ43" i="25"/>
  <c r="V43" i="25"/>
  <c r="AI44" i="25"/>
  <c r="Y44" i="25"/>
  <c r="AP44" i="25"/>
  <c r="AB44" i="25"/>
  <c r="AK44" i="25"/>
  <c r="AC44" i="25"/>
  <c r="AM44" i="25"/>
  <c r="AG44" i="25"/>
  <c r="AF44" i="25"/>
  <c r="AS44" i="25"/>
  <c r="AQ44" i="25"/>
  <c r="AO44" i="25"/>
  <c r="AJ44" i="25"/>
  <c r="N44" i="25"/>
  <c r="AD44" i="25"/>
  <c r="O44" i="25"/>
  <c r="AU44" i="25"/>
  <c r="AN44" i="25"/>
  <c r="V44" i="25"/>
  <c r="AR44" i="25"/>
  <c r="AE44" i="25"/>
  <c r="Q44" i="25"/>
  <c r="AH44" i="25"/>
  <c r="X44" i="25"/>
  <c r="S44" i="25"/>
  <c r="W44" i="25"/>
  <c r="R44" i="25"/>
  <c r="P44" i="25"/>
  <c r="AV44" i="25"/>
  <c r="AL44" i="25"/>
  <c r="AT44" i="25"/>
  <c r="AA44" i="25"/>
  <c r="Z44" i="25"/>
  <c r="T44" i="25"/>
  <c r="U44" i="25"/>
  <c r="A43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J41" i="19"/>
  <c r="AE41" i="19"/>
  <c r="X41" i="19"/>
  <c r="AD41" i="19"/>
  <c r="AG41" i="19"/>
  <c r="Q41" i="19"/>
  <c r="S41" i="19"/>
  <c r="AC41" i="19"/>
  <c r="AA41" i="19"/>
  <c r="AR41" i="19"/>
  <c r="T41" i="19"/>
  <c r="AI41" i="19"/>
  <c r="W41" i="19"/>
  <c r="AQ41" i="19"/>
  <c r="AV41" i="19"/>
  <c r="AP41" i="19"/>
  <c r="AB41" i="19"/>
  <c r="Y41" i="19"/>
  <c r="AM41" i="19"/>
  <c r="AO41" i="19"/>
  <c r="AL41" i="19"/>
  <c r="U41" i="19"/>
  <c r="AN41" i="19"/>
  <c r="P41" i="19"/>
  <c r="R41" i="19"/>
  <c r="Z41" i="19"/>
  <c r="V41" i="19"/>
  <c r="AF41" i="19"/>
  <c r="AK41" i="19"/>
  <c r="AH41" i="19"/>
  <c r="AS41" i="19"/>
  <c r="A42" i="19"/>
  <c r="E40" i="21"/>
  <c r="J37" i="3"/>
  <c r="E37" i="3" s="1"/>
  <c r="F39" i="21"/>
  <c r="D42" i="21"/>
  <c r="I39" i="3"/>
  <c r="D39" i="3" s="1"/>
  <c r="N39" i="3" s="1"/>
  <c r="M44" i="6"/>
  <c r="Q44" i="6"/>
  <c r="U44" i="6"/>
  <c r="Y44" i="6"/>
  <c r="AC44" i="6"/>
  <c r="AG44" i="6"/>
  <c r="AK44" i="6"/>
  <c r="AO44" i="6"/>
  <c r="AS44" i="6"/>
  <c r="N44" i="6"/>
  <c r="R44" i="6"/>
  <c r="V44" i="6"/>
  <c r="Z44" i="6"/>
  <c r="AD44" i="6"/>
  <c r="AH44" i="6"/>
  <c r="AL44" i="6"/>
  <c r="AP44" i="6"/>
  <c r="AT44" i="6"/>
  <c r="T44" i="6"/>
  <c r="AB44" i="6"/>
  <c r="AJ44" i="6"/>
  <c r="AR44" i="6"/>
  <c r="P44" i="6"/>
  <c r="AF44" i="6"/>
  <c r="AA44" i="6"/>
  <c r="AQ44" i="6"/>
  <c r="O44" i="6"/>
  <c r="W44" i="6"/>
  <c r="AE44" i="6"/>
  <c r="AM44" i="6"/>
  <c r="X44" i="6"/>
  <c r="AN44" i="6"/>
  <c r="S44" i="6"/>
  <c r="AI44" i="6"/>
  <c r="O44" i="9"/>
  <c r="J44" i="9"/>
  <c r="P43" i="9"/>
  <c r="K43" i="9"/>
  <c r="H43" i="9"/>
  <c r="R38" i="3"/>
  <c r="E46" i="9" s="1"/>
  <c r="S37" i="3"/>
  <c r="F45" i="9" s="1"/>
  <c r="I46" i="9"/>
  <c r="N46" i="9"/>
  <c r="Q46" i="8"/>
  <c r="O46" i="8"/>
  <c r="P46" i="8"/>
  <c r="A45" i="6"/>
  <c r="S42" i="9" l="1"/>
  <c r="AS48" i="26"/>
  <c r="D43" i="26"/>
  <c r="D43" i="19"/>
  <c r="O37" i="3"/>
  <c r="D42" i="26"/>
  <c r="D42" i="19"/>
  <c r="L43" i="9"/>
  <c r="M43" i="9" s="1"/>
  <c r="Q43" i="9"/>
  <c r="R43" i="9" s="1"/>
  <c r="T36" i="3"/>
  <c r="G44" i="9" s="1"/>
  <c r="N47" i="25"/>
  <c r="AX44" i="25"/>
  <c r="AG42" i="19"/>
  <c r="AD42" i="19"/>
  <c r="AN42" i="19"/>
  <c r="AE42" i="19"/>
  <c r="A43" i="19"/>
  <c r="AK42" i="19"/>
  <c r="W42" i="19"/>
  <c r="P42" i="19"/>
  <c r="AQ42" i="19"/>
  <c r="U42" i="19"/>
  <c r="AL42" i="19"/>
  <c r="AH42" i="19"/>
  <c r="S42" i="19"/>
  <c r="V42" i="19"/>
  <c r="Y42" i="19"/>
  <c r="AF42" i="19"/>
  <c r="AT42" i="19"/>
  <c r="R42" i="19"/>
  <c r="T42" i="19"/>
  <c r="AA42" i="19"/>
  <c r="AM42" i="19"/>
  <c r="X42" i="19"/>
  <c r="AP42" i="19"/>
  <c r="Q42" i="19"/>
  <c r="AC42" i="19"/>
  <c r="AJ42" i="19"/>
  <c r="AI42" i="19"/>
  <c r="AB42" i="19"/>
  <c r="AS42" i="19"/>
  <c r="Z42" i="19"/>
  <c r="AO42" i="19"/>
  <c r="AR42" i="19"/>
  <c r="AV42" i="19"/>
  <c r="A44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E41" i="21"/>
  <c r="J38" i="3"/>
  <c r="E38" i="3" s="1"/>
  <c r="O38" i="3" s="1"/>
  <c r="F40" i="21"/>
  <c r="D43" i="21"/>
  <c r="I40" i="3"/>
  <c r="O35" i="10"/>
  <c r="AM35" i="10" s="1"/>
  <c r="G33" i="38" s="1"/>
  <c r="N45" i="6"/>
  <c r="R45" i="6"/>
  <c r="V45" i="6"/>
  <c r="Z45" i="6"/>
  <c r="AD45" i="6"/>
  <c r="AH45" i="6"/>
  <c r="AL45" i="6"/>
  <c r="AP45" i="6"/>
  <c r="AT45" i="6"/>
  <c r="O45" i="6"/>
  <c r="S45" i="6"/>
  <c r="W45" i="6"/>
  <c r="AA45" i="6"/>
  <c r="AE45" i="6"/>
  <c r="AI45" i="6"/>
  <c r="AM45" i="6"/>
  <c r="AQ45" i="6"/>
  <c r="M45" i="6"/>
  <c r="M47" i="6" s="1"/>
  <c r="U45" i="6"/>
  <c r="AC45" i="6"/>
  <c r="AK45" i="6"/>
  <c r="AS45" i="6"/>
  <c r="AG45" i="6"/>
  <c r="T45" i="6"/>
  <c r="AJ45" i="6"/>
  <c r="P45" i="6"/>
  <c r="X45" i="6"/>
  <c r="AF45" i="6"/>
  <c r="AN45" i="6"/>
  <c r="Q45" i="6"/>
  <c r="Y45" i="6"/>
  <c r="AO45" i="6"/>
  <c r="AB45" i="6"/>
  <c r="AR45" i="6"/>
  <c r="P44" i="9"/>
  <c r="K44" i="9"/>
  <c r="H44" i="9"/>
  <c r="O45" i="9"/>
  <c r="J45" i="9"/>
  <c r="S38" i="3"/>
  <c r="F46" i="9" s="1"/>
  <c r="R39" i="3"/>
  <c r="S43" i="9" l="1"/>
  <c r="E42" i="26"/>
  <c r="K42" i="26" s="1"/>
  <c r="E42" i="19"/>
  <c r="F42" i="19" s="1"/>
  <c r="P38" i="3"/>
  <c r="E41" i="26"/>
  <c r="E41" i="19"/>
  <c r="F41" i="19" s="1"/>
  <c r="T37" i="3"/>
  <c r="G45" i="9" s="1"/>
  <c r="H45" i="9" s="1"/>
  <c r="P37" i="3"/>
  <c r="J42" i="26"/>
  <c r="AU42" i="26"/>
  <c r="J43" i="26"/>
  <c r="L44" i="9"/>
  <c r="M44" i="9" s="1"/>
  <c r="Q44" i="9"/>
  <c r="R44" i="9" s="1"/>
  <c r="N87" i="6"/>
  <c r="M87" i="6"/>
  <c r="M88" i="6" s="1"/>
  <c r="A45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S43" i="19"/>
  <c r="W43" i="19"/>
  <c r="AA43" i="19"/>
  <c r="AB43" i="19"/>
  <c r="AV43" i="19"/>
  <c r="AP43" i="19"/>
  <c r="AC43" i="19"/>
  <c r="Y43" i="19"/>
  <c r="Q43" i="19"/>
  <c r="S43" i="19"/>
  <c r="AE43" i="19"/>
  <c r="AR43" i="19"/>
  <c r="AG43" i="19"/>
  <c r="AO43" i="19"/>
  <c r="AI43" i="19"/>
  <c r="U43" i="19"/>
  <c r="R43" i="19"/>
  <c r="AL43" i="19"/>
  <c r="AQ43" i="19"/>
  <c r="A44" i="19"/>
  <c r="AK43" i="19"/>
  <c r="AU43" i="19"/>
  <c r="AD43" i="19"/>
  <c r="AM43" i="19"/>
  <c r="AN43" i="19"/>
  <c r="Z43" i="19"/>
  <c r="T43" i="19"/>
  <c r="X43" i="19"/>
  <c r="P43" i="19"/>
  <c r="V43" i="19"/>
  <c r="AJ43" i="19"/>
  <c r="AT43" i="19"/>
  <c r="AF43" i="19"/>
  <c r="AH43" i="19"/>
  <c r="E42" i="21"/>
  <c r="J39" i="3"/>
  <c r="E39" i="3" s="1"/>
  <c r="F41" i="21"/>
  <c r="D40" i="3"/>
  <c r="O36" i="10"/>
  <c r="AM36" i="10" s="1"/>
  <c r="G34" i="38" s="1"/>
  <c r="P45" i="9"/>
  <c r="K45" i="9"/>
  <c r="O46" i="9"/>
  <c r="J46" i="9"/>
  <c r="S39" i="3"/>
  <c r="L42" i="26" l="1"/>
  <c r="F42" i="26"/>
  <c r="S44" i="9"/>
  <c r="O37" i="10" s="1"/>
  <c r="AM37" i="10" s="1"/>
  <c r="G35" i="38" s="1"/>
  <c r="N40" i="3"/>
  <c r="L45" i="9"/>
  <c r="M45" i="9" s="1"/>
  <c r="Q45" i="9"/>
  <c r="R45" i="9" s="1"/>
  <c r="K41" i="26"/>
  <c r="L41" i="26" s="1"/>
  <c r="AU41" i="26"/>
  <c r="AU48" i="26" s="1"/>
  <c r="AT41" i="26"/>
  <c r="AT48" i="26" s="1"/>
  <c r="F41" i="26"/>
  <c r="O39" i="3"/>
  <c r="T38" i="3"/>
  <c r="G46" i="9" s="1"/>
  <c r="A46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W44" i="19"/>
  <c r="AH44" i="19"/>
  <c r="Z44" i="19"/>
  <c r="AD44" i="19"/>
  <c r="Y44" i="19"/>
  <c r="S44" i="19"/>
  <c r="Q44" i="19"/>
  <c r="AN44" i="19"/>
  <c r="V44" i="19"/>
  <c r="AI44" i="19"/>
  <c r="A45" i="19"/>
  <c r="X44" i="19"/>
  <c r="AB44" i="19"/>
  <c r="AS44" i="19"/>
  <c r="AO44" i="19"/>
  <c r="AG44" i="19"/>
  <c r="AU44" i="19"/>
  <c r="AA44" i="19"/>
  <c r="AV44" i="19"/>
  <c r="AQ44" i="19"/>
  <c r="P44" i="19"/>
  <c r="AL44" i="19"/>
  <c r="U44" i="19"/>
  <c r="AK44" i="19"/>
  <c r="AM44" i="19"/>
  <c r="AF44" i="19"/>
  <c r="T44" i="19"/>
  <c r="AR44" i="19"/>
  <c r="AE44" i="19"/>
  <c r="R44" i="19"/>
  <c r="AJ44" i="19"/>
  <c r="AP44" i="19"/>
  <c r="AT44" i="19"/>
  <c r="AC44" i="19"/>
  <c r="E43" i="21"/>
  <c r="J40" i="3"/>
  <c r="F42" i="21"/>
  <c r="D44" i="21"/>
  <c r="I41" i="3"/>
  <c r="D41" i="3" s="1"/>
  <c r="N41" i="3" s="1"/>
  <c r="P46" i="9"/>
  <c r="K46" i="9"/>
  <c r="Q47" i="8"/>
  <c r="O47" i="8"/>
  <c r="P47" i="8"/>
  <c r="S45" i="9" l="1"/>
  <c r="E3" i="31" a="1"/>
  <c r="E21" i="31" s="1"/>
  <c r="L25" i="10" s="1"/>
  <c r="D45" i="26"/>
  <c r="D45" i="19"/>
  <c r="Q46" i="9"/>
  <c r="R46" i="9" s="1"/>
  <c r="L46" i="9"/>
  <c r="M46" i="9" s="1"/>
  <c r="H46" i="9"/>
  <c r="E43" i="26"/>
  <c r="E43" i="19"/>
  <c r="F43" i="19" s="1"/>
  <c r="T39" i="3"/>
  <c r="P39" i="3"/>
  <c r="D44" i="26"/>
  <c r="D44" i="19"/>
  <c r="U45" i="19"/>
  <c r="AT45" i="19"/>
  <c r="W45" i="19"/>
  <c r="AG45" i="19"/>
  <c r="S45" i="19"/>
  <c r="AC45" i="19"/>
  <c r="P45" i="19"/>
  <c r="AM45" i="19"/>
  <c r="AA45" i="19"/>
  <c r="A46" i="19"/>
  <c r="AE45" i="19"/>
  <c r="V45" i="19"/>
  <c r="T45" i="19"/>
  <c r="AK45" i="19"/>
  <c r="AJ45" i="19"/>
  <c r="AH45" i="19"/>
  <c r="AN45" i="19"/>
  <c r="AL45" i="19"/>
  <c r="AO45" i="19"/>
  <c r="AU45" i="19"/>
  <c r="AF45" i="19"/>
  <c r="Y45" i="19"/>
  <c r="R45" i="19"/>
  <c r="AV45" i="19"/>
  <c r="AS45" i="19"/>
  <c r="Z45" i="19"/>
  <c r="AI45" i="19"/>
  <c r="AQ45" i="19"/>
  <c r="X45" i="19"/>
  <c r="AP45" i="19"/>
  <c r="AR45" i="19"/>
  <c r="AB45" i="19"/>
  <c r="Q45" i="19"/>
  <c r="AD45" i="19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F43" i="21"/>
  <c r="E40" i="3"/>
  <c r="D45" i="21"/>
  <c r="O38" i="10"/>
  <c r="AM38" i="10" s="1"/>
  <c r="N47" i="9"/>
  <c r="I47" i="9"/>
  <c r="E4" i="31" l="1"/>
  <c r="L8" i="10" s="1"/>
  <c r="E17" i="31"/>
  <c r="L21" i="10" s="1"/>
  <c r="E32" i="31"/>
  <c r="L36" i="10" s="1"/>
  <c r="E7" i="31"/>
  <c r="L11" i="10" s="1"/>
  <c r="E13" i="31"/>
  <c r="L17" i="10" s="1"/>
  <c r="E6" i="31"/>
  <c r="L10" i="10" s="1"/>
  <c r="E5" i="31"/>
  <c r="L9" i="10" s="1"/>
  <c r="E34" i="31"/>
  <c r="L38" i="10" s="1"/>
  <c r="E10" i="31"/>
  <c r="L14" i="10" s="1"/>
  <c r="E8" i="31"/>
  <c r="L12" i="10" s="1"/>
  <c r="E12" i="31"/>
  <c r="L16" i="10" s="1"/>
  <c r="E24" i="31"/>
  <c r="L28" i="10" s="1"/>
  <c r="E22" i="31"/>
  <c r="L26" i="10" s="1"/>
  <c r="E31" i="31"/>
  <c r="L35" i="10" s="1"/>
  <c r="E11" i="31"/>
  <c r="L15" i="10" s="1"/>
  <c r="E23" i="31"/>
  <c r="L27" i="10" s="1"/>
  <c r="E16" i="31"/>
  <c r="L20" i="10" s="1"/>
  <c r="E33" i="31"/>
  <c r="L37" i="10" s="1"/>
  <c r="E20" i="31"/>
  <c r="L24" i="10" s="1"/>
  <c r="E25" i="31"/>
  <c r="L29" i="10" s="1"/>
  <c r="E26" i="31"/>
  <c r="L30" i="10" s="1"/>
  <c r="E35" i="31"/>
  <c r="L39" i="10" s="1"/>
  <c r="E30" i="31"/>
  <c r="L34" i="10" s="1"/>
  <c r="E18" i="31"/>
  <c r="L22" i="10" s="1"/>
  <c r="E19" i="31"/>
  <c r="L23" i="10" s="1"/>
  <c r="E27" i="31"/>
  <c r="L31" i="10" s="1"/>
  <c r="E9" i="31"/>
  <c r="L13" i="10" s="1"/>
  <c r="E29" i="31"/>
  <c r="L33" i="10" s="1"/>
  <c r="E15" i="31"/>
  <c r="L19" i="10" s="1"/>
  <c r="E3" i="31"/>
  <c r="L7" i="10" s="1"/>
  <c r="E14" i="31"/>
  <c r="L18" i="10" s="1"/>
  <c r="E28" i="31"/>
  <c r="L32" i="10" s="1"/>
  <c r="S46" i="9"/>
  <c r="O39" i="10" s="1"/>
  <c r="AM39" i="10" s="1"/>
  <c r="G37" i="38" s="1"/>
  <c r="O40" i="3"/>
  <c r="Q47" i="9"/>
  <c r="J44" i="26"/>
  <c r="J45" i="26"/>
  <c r="K43" i="26"/>
  <c r="L43" i="26" s="1"/>
  <c r="F43" i="26"/>
  <c r="G36" i="38"/>
  <c r="AX46" i="4"/>
  <c r="AL46" i="19"/>
  <c r="AO46" i="19"/>
  <c r="AJ46" i="19"/>
  <c r="W46" i="19"/>
  <c r="AB46" i="19"/>
  <c r="AH46" i="19"/>
  <c r="AE46" i="19"/>
  <c r="Q46" i="19"/>
  <c r="AC46" i="19"/>
  <c r="AR46" i="19"/>
  <c r="X46" i="19"/>
  <c r="AU46" i="19"/>
  <c r="S46" i="19"/>
  <c r="AV46" i="19"/>
  <c r="T46" i="19"/>
  <c r="AG46" i="19"/>
  <c r="Y46" i="19"/>
  <c r="AS46" i="19"/>
  <c r="AI46" i="19"/>
  <c r="AT46" i="19"/>
  <c r="AA46" i="19"/>
  <c r="AM46" i="19"/>
  <c r="R46" i="19"/>
  <c r="U46" i="19"/>
  <c r="AQ46" i="19"/>
  <c r="P46" i="19"/>
  <c r="V46" i="19"/>
  <c r="AP46" i="19"/>
  <c r="AK46" i="19"/>
  <c r="AF46" i="19"/>
  <c r="AD46" i="19"/>
  <c r="Z46" i="19"/>
  <c r="AN46" i="19"/>
  <c r="E44" i="21"/>
  <c r="J41" i="3"/>
  <c r="E41" i="3" s="1"/>
  <c r="O41" i="3" s="1"/>
  <c r="O47" i="9"/>
  <c r="J47" i="9"/>
  <c r="L47" i="9"/>
  <c r="E45" i="26" l="1"/>
  <c r="E45" i="19"/>
  <c r="F45" i="19" s="1"/>
  <c r="P41" i="3"/>
  <c r="E44" i="26"/>
  <c r="E44" i="19"/>
  <c r="F44" i="19" s="1"/>
  <c r="P40" i="3"/>
  <c r="F5" i="32"/>
  <c r="E45" i="21"/>
  <c r="F44" i="21"/>
  <c r="P47" i="9"/>
  <c r="K44" i="26" l="1"/>
  <c r="L44" i="26" s="1"/>
  <c r="F44" i="26"/>
  <c r="K45" i="26"/>
  <c r="L45" i="26" s="1"/>
  <c r="F45" i="26"/>
  <c r="F45" i="21"/>
  <c r="R47" i="9"/>
  <c r="K47" i="9"/>
  <c r="M47" i="9"/>
  <c r="O87" i="6"/>
  <c r="P87" i="6"/>
  <c r="R87" i="6"/>
  <c r="Q87" i="6"/>
  <c r="T87" i="6"/>
  <c r="L48" i="26" l="1"/>
  <c r="W87" i="6"/>
  <c r="U87" i="6"/>
  <c r="S87" i="6"/>
  <c r="V87" i="6"/>
  <c r="S47" i="9" l="1"/>
  <c r="B6" i="2" l="1"/>
  <c r="B11" i="6" s="1"/>
  <c r="F10" i="6" l="1"/>
  <c r="B7" i="2"/>
  <c r="B12" i="6" s="1"/>
  <c r="L6" i="2"/>
  <c r="F6" i="2"/>
  <c r="V8" i="10" s="1"/>
  <c r="B6" i="37" s="1"/>
  <c r="K6" i="2" l="1"/>
  <c r="P6" i="2"/>
  <c r="B53" i="6"/>
  <c r="B10" i="25"/>
  <c r="R10" i="25" s="1"/>
  <c r="Q6" i="2"/>
  <c r="B8" i="2"/>
  <c r="B13" i="6" s="1"/>
  <c r="L7" i="2"/>
  <c r="B54" i="6" s="1"/>
  <c r="F11" i="6"/>
  <c r="F7" i="2"/>
  <c r="B10" i="4"/>
  <c r="K7" i="2" l="1"/>
  <c r="V9" i="10"/>
  <c r="B7" i="37" s="1"/>
  <c r="F10" i="25"/>
  <c r="H10" i="25"/>
  <c r="T10" i="25"/>
  <c r="S10" i="25"/>
  <c r="AA10" i="25"/>
  <c r="Z10" i="25"/>
  <c r="U10" i="25"/>
  <c r="V10" i="25"/>
  <c r="W10" i="25"/>
  <c r="Y10" i="25"/>
  <c r="X10" i="25"/>
  <c r="B11" i="4"/>
  <c r="F11" i="4" s="1"/>
  <c r="B11" i="25"/>
  <c r="P7" i="2"/>
  <c r="D14" i="8"/>
  <c r="P10" i="25"/>
  <c r="F10" i="4"/>
  <c r="H10" i="4"/>
  <c r="P10" i="4"/>
  <c r="O10" i="4"/>
  <c r="F54" i="6"/>
  <c r="G54" i="6"/>
  <c r="F53" i="6"/>
  <c r="G53" i="6"/>
  <c r="Q7" i="2"/>
  <c r="L8" i="2"/>
  <c r="B9" i="2"/>
  <c r="F8" i="2"/>
  <c r="AX9" i="25"/>
  <c r="F12" i="6"/>
  <c r="I14" i="8" l="1"/>
  <c r="N14" i="8"/>
  <c r="R14" i="8"/>
  <c r="K8" i="2"/>
  <c r="V10" i="10"/>
  <c r="B8" i="37" s="1"/>
  <c r="H11" i="4"/>
  <c r="W11" i="25"/>
  <c r="V11" i="25"/>
  <c r="X11" i="25"/>
  <c r="S11" i="25"/>
  <c r="AA11" i="25"/>
  <c r="T11" i="25"/>
  <c r="Y11" i="25"/>
  <c r="Z11" i="25"/>
  <c r="AB11" i="25"/>
  <c r="U11" i="25"/>
  <c r="H14" i="8"/>
  <c r="Q11" i="25"/>
  <c r="F11" i="25"/>
  <c r="Q11" i="4"/>
  <c r="P11" i="4"/>
  <c r="P48" i="4" s="1"/>
  <c r="AR53" i="6"/>
  <c r="AH53" i="6"/>
  <c r="X53" i="6"/>
  <c r="X87" i="6" s="1"/>
  <c r="K53" i="6"/>
  <c r="L9" i="2"/>
  <c r="P9" i="2" s="1"/>
  <c r="B14" i="6"/>
  <c r="B12" i="4"/>
  <c r="B55" i="6"/>
  <c r="AI54" i="6"/>
  <c r="Y54" i="6"/>
  <c r="Y87" i="6" s="1"/>
  <c r="AS54" i="6"/>
  <c r="K54" i="6"/>
  <c r="O48" i="4"/>
  <c r="D15" i="8"/>
  <c r="I15" i="8" s="1"/>
  <c r="M15" i="8" s="1"/>
  <c r="P8" i="2"/>
  <c r="B12" i="25"/>
  <c r="Q8" i="2"/>
  <c r="F9" i="2"/>
  <c r="B10" i="2"/>
  <c r="F13" i="6"/>
  <c r="M14" i="8"/>
  <c r="K9" i="2" l="1"/>
  <c r="V11" i="10"/>
  <c r="B9" i="37" s="1"/>
  <c r="Z12" i="25"/>
  <c r="W12" i="25"/>
  <c r="AA12" i="25"/>
  <c r="Y12" i="25"/>
  <c r="X12" i="25"/>
  <c r="AB12" i="25"/>
  <c r="U12" i="25"/>
  <c r="V12" i="25"/>
  <c r="AC12" i="25"/>
  <c r="T12" i="25"/>
  <c r="B13" i="4"/>
  <c r="H15" i="8"/>
  <c r="N15" i="8"/>
  <c r="R15" i="8" s="1"/>
  <c r="S15" i="8" s="1"/>
  <c r="Q12" i="4"/>
  <c r="R12" i="4"/>
  <c r="H12" i="4"/>
  <c r="F12" i="4"/>
  <c r="D16" i="8"/>
  <c r="N16" i="8" s="1"/>
  <c r="R16" i="8" s="1"/>
  <c r="F55" i="6"/>
  <c r="G55" i="6"/>
  <c r="R12" i="25"/>
  <c r="B13" i="25"/>
  <c r="B56" i="6"/>
  <c r="B15" i="6"/>
  <c r="Q9" i="2"/>
  <c r="F12" i="25"/>
  <c r="B11" i="2"/>
  <c r="B16" i="6" s="1"/>
  <c r="L10" i="2"/>
  <c r="B57" i="6" s="1"/>
  <c r="F10" i="2"/>
  <c r="S14" i="8"/>
  <c r="K10" i="2" l="1"/>
  <c r="V12" i="10"/>
  <c r="B10" i="37" s="1"/>
  <c r="F13" i="4"/>
  <c r="AC13" i="25"/>
  <c r="Y13" i="25"/>
  <c r="Z13" i="25"/>
  <c r="AB13" i="25"/>
  <c r="V13" i="25"/>
  <c r="X13" i="25"/>
  <c r="AD13" i="25"/>
  <c r="W13" i="25"/>
  <c r="U13" i="25"/>
  <c r="AA13" i="25"/>
  <c r="F7" i="10"/>
  <c r="AA7" i="10" s="1"/>
  <c r="G5" i="37" s="1"/>
  <c r="B14" i="4"/>
  <c r="R13" i="4"/>
  <c r="S13" i="4"/>
  <c r="H13" i="4"/>
  <c r="P10" i="2"/>
  <c r="L11" i="2"/>
  <c r="P11" i="2" s="1"/>
  <c r="Q10" i="2"/>
  <c r="D18" i="8" s="1"/>
  <c r="F11" i="2"/>
  <c r="B14" i="25"/>
  <c r="B12" i="2"/>
  <c r="B17" i="6" s="1"/>
  <c r="F56" i="6"/>
  <c r="G56" i="6"/>
  <c r="S13" i="25"/>
  <c r="F13" i="25"/>
  <c r="D17" i="8"/>
  <c r="I17" i="8" s="1"/>
  <c r="K55" i="6"/>
  <c r="AJ55" i="6"/>
  <c r="AT55" i="6"/>
  <c r="Z55" i="6"/>
  <c r="Z87" i="6" s="1"/>
  <c r="F57" i="6"/>
  <c r="G57" i="6"/>
  <c r="F8" i="10"/>
  <c r="AA8" i="10" s="1"/>
  <c r="G6" i="37" s="1"/>
  <c r="I16" i="8"/>
  <c r="H16" i="8"/>
  <c r="F14" i="6"/>
  <c r="F6" i="10"/>
  <c r="F15" i="6"/>
  <c r="M16" i="8" l="1"/>
  <c r="K11" i="2"/>
  <c r="V13" i="10"/>
  <c r="B11" i="37" s="1"/>
  <c r="V14" i="25"/>
  <c r="AE14" i="25"/>
  <c r="Y14" i="25"/>
  <c r="AC14" i="25"/>
  <c r="Z14" i="25"/>
  <c r="AD14" i="25"/>
  <c r="AA14" i="25"/>
  <c r="AB14" i="25"/>
  <c r="X14" i="25"/>
  <c r="W14" i="25"/>
  <c r="T14" i="4"/>
  <c r="S14" i="4"/>
  <c r="H14" i="4"/>
  <c r="F14" i="4"/>
  <c r="H17" i="8"/>
  <c r="N17" i="8"/>
  <c r="R17" i="8" s="1"/>
  <c r="F12" i="2"/>
  <c r="B58" i="6"/>
  <c r="F58" i="6" s="1"/>
  <c r="B15" i="25"/>
  <c r="B15" i="4"/>
  <c r="Q11" i="2"/>
  <c r="D19" i="8" s="1"/>
  <c r="T14" i="25"/>
  <c r="F14" i="25"/>
  <c r="B13" i="2"/>
  <c r="B18" i="6" s="1"/>
  <c r="L12" i="2"/>
  <c r="B16" i="4" s="1"/>
  <c r="AB57" i="6"/>
  <c r="AB87" i="6" s="1"/>
  <c r="AL57" i="6"/>
  <c r="K57" i="6"/>
  <c r="AA56" i="6"/>
  <c r="AA87" i="6" s="1"/>
  <c r="AK56" i="6"/>
  <c r="K56" i="6"/>
  <c r="M17" i="8"/>
  <c r="F16" i="6"/>
  <c r="G6" i="10"/>
  <c r="H18" i="8"/>
  <c r="I18" i="8"/>
  <c r="M18" i="8" s="1"/>
  <c r="N18" i="8"/>
  <c r="R18" i="8" s="1"/>
  <c r="S16" i="8" l="1"/>
  <c r="F9" i="10" s="1"/>
  <c r="AA9" i="10" s="1"/>
  <c r="G7" i="37" s="1"/>
  <c r="F15" i="4"/>
  <c r="K12" i="2"/>
  <c r="V14" i="10"/>
  <c r="B12" i="37" s="1"/>
  <c r="AA15" i="25"/>
  <c r="Z15" i="25"/>
  <c r="W15" i="25"/>
  <c r="AF15" i="25"/>
  <c r="AB15" i="25"/>
  <c r="AC15" i="25"/>
  <c r="AD15" i="25"/>
  <c r="X15" i="25"/>
  <c r="AE15" i="25"/>
  <c r="Y15" i="25"/>
  <c r="G58" i="6"/>
  <c r="AC58" i="6" s="1"/>
  <c r="AC87" i="6" s="1"/>
  <c r="H15" i="4"/>
  <c r="U15" i="4"/>
  <c r="N19" i="8"/>
  <c r="R19" i="8" s="1"/>
  <c r="I19" i="8"/>
  <c r="M19" i="8" s="1"/>
  <c r="F15" i="25"/>
  <c r="T15" i="4"/>
  <c r="U15" i="25"/>
  <c r="B14" i="2"/>
  <c r="B19" i="6" s="1"/>
  <c r="F13" i="2"/>
  <c r="L13" i="2"/>
  <c r="B60" i="6" s="1"/>
  <c r="F60" i="6" s="1"/>
  <c r="H19" i="8"/>
  <c r="B16" i="25"/>
  <c r="H16" i="4"/>
  <c r="V16" i="4"/>
  <c r="U16" i="4"/>
  <c r="F16" i="4"/>
  <c r="P12" i="2"/>
  <c r="Q12" i="2"/>
  <c r="D20" i="8" s="1"/>
  <c r="N20" i="8" s="1"/>
  <c r="R20" i="8" s="1"/>
  <c r="B59" i="6"/>
  <c r="G59" i="6" s="1"/>
  <c r="S18" i="8"/>
  <c r="F17" i="6"/>
  <c r="S17" i="8"/>
  <c r="H6" i="10"/>
  <c r="K13" i="2" l="1"/>
  <c r="V15" i="10"/>
  <c r="B13" i="37" s="1"/>
  <c r="F16" i="25"/>
  <c r="AD16" i="25"/>
  <c r="X16" i="25"/>
  <c r="AE16" i="25"/>
  <c r="AC16" i="25"/>
  <c r="AB16" i="25"/>
  <c r="AF16" i="25"/>
  <c r="AA16" i="25"/>
  <c r="Y16" i="25"/>
  <c r="AG16" i="25"/>
  <c r="Z16" i="25"/>
  <c r="S19" i="8"/>
  <c r="F12" i="10" s="1"/>
  <c r="AA12" i="10" s="1"/>
  <c r="G10" i="37" s="1"/>
  <c r="L14" i="2"/>
  <c r="B18" i="4" s="1"/>
  <c r="K58" i="6"/>
  <c r="AM58" i="6"/>
  <c r="F14" i="2"/>
  <c r="B15" i="2"/>
  <c r="B20" i="6" s="1"/>
  <c r="P13" i="2"/>
  <c r="G60" i="6"/>
  <c r="AO60" i="6" s="1"/>
  <c r="B17" i="25"/>
  <c r="B17" i="4"/>
  <c r="V16" i="25"/>
  <c r="F59" i="6"/>
  <c r="Q13" i="2"/>
  <c r="D21" i="8" s="1"/>
  <c r="AD59" i="6"/>
  <c r="AD87" i="6" s="1"/>
  <c r="K59" i="6"/>
  <c r="AN59" i="6"/>
  <c r="F11" i="10"/>
  <c r="AA11" i="10" s="1"/>
  <c r="G9" i="37" s="1"/>
  <c r="F10" i="10"/>
  <c r="AA10" i="10" s="1"/>
  <c r="G8" i="37" s="1"/>
  <c r="I20" i="8"/>
  <c r="M20" i="8" s="1"/>
  <c r="S20" i="8" s="1"/>
  <c r="H20" i="8"/>
  <c r="F18" i="6"/>
  <c r="W18" i="4"/>
  <c r="P14" i="2" l="1"/>
  <c r="K14" i="2"/>
  <c r="V16" i="10"/>
  <c r="B14" i="37" s="1"/>
  <c r="V17" i="4"/>
  <c r="H18" i="4"/>
  <c r="AG17" i="25"/>
  <c r="AF17" i="25"/>
  <c r="Z17" i="25"/>
  <c r="AE17" i="25"/>
  <c r="AH17" i="25"/>
  <c r="AD17" i="25"/>
  <c r="AA17" i="25"/>
  <c r="Y17" i="25"/>
  <c r="AB17" i="25"/>
  <c r="AC17" i="25"/>
  <c r="AE60" i="6"/>
  <c r="AE87" i="6" s="1"/>
  <c r="F18" i="4"/>
  <c r="X18" i="4"/>
  <c r="B18" i="25"/>
  <c r="K60" i="6"/>
  <c r="B61" i="6"/>
  <c r="F61" i="6" s="1"/>
  <c r="H17" i="4"/>
  <c r="F17" i="4"/>
  <c r="W17" i="4"/>
  <c r="F15" i="2"/>
  <c r="L15" i="2"/>
  <c r="P15" i="2" s="1"/>
  <c r="B16" i="2"/>
  <c r="B21" i="6" s="1"/>
  <c r="F17" i="25"/>
  <c r="W17" i="25"/>
  <c r="Q14" i="2"/>
  <c r="X18" i="25"/>
  <c r="F13" i="10"/>
  <c r="AA13" i="10" s="1"/>
  <c r="G11" i="37" s="1"/>
  <c r="N21" i="8"/>
  <c r="H21" i="8"/>
  <c r="I21" i="8"/>
  <c r="M21" i="8" s="1"/>
  <c r="F19" i="6"/>
  <c r="K15" i="2" l="1"/>
  <c r="V17" i="10"/>
  <c r="B15" i="37" s="1"/>
  <c r="F18" i="25"/>
  <c r="Z18" i="25"/>
  <c r="AI18" i="25"/>
  <c r="AC18" i="25"/>
  <c r="AD18" i="25"/>
  <c r="AG18" i="25"/>
  <c r="AH18" i="25"/>
  <c r="AE18" i="25"/>
  <c r="AF18" i="25"/>
  <c r="AB18" i="25"/>
  <c r="AA18" i="25"/>
  <c r="B19" i="25"/>
  <c r="B17" i="2"/>
  <c r="B22" i="6" s="1"/>
  <c r="G61" i="6"/>
  <c r="AF61" i="6" s="1"/>
  <c r="AF87" i="6" s="1"/>
  <c r="Q15" i="2"/>
  <c r="D23" i="8" s="1"/>
  <c r="H23" i="8" s="1"/>
  <c r="F16" i="2"/>
  <c r="L16" i="2"/>
  <c r="B63" i="6" s="1"/>
  <c r="B62" i="6"/>
  <c r="G62" i="6" s="1"/>
  <c r="B19" i="4"/>
  <c r="D22" i="8"/>
  <c r="H22" i="8" s="1"/>
  <c r="R21" i="8"/>
  <c r="F20" i="6"/>
  <c r="K16" i="2" l="1"/>
  <c r="V18" i="10"/>
  <c r="B16" i="37" s="1"/>
  <c r="Y19" i="4"/>
  <c r="AE19" i="25"/>
  <c r="AD19" i="25"/>
  <c r="AJ19" i="25"/>
  <c r="AB19" i="25"/>
  <c r="AA19" i="25"/>
  <c r="AH19" i="25"/>
  <c r="AF19" i="25"/>
  <c r="AG19" i="25"/>
  <c r="AC19" i="25"/>
  <c r="AI19" i="25"/>
  <c r="F19" i="25"/>
  <c r="B18" i="2"/>
  <c r="B23" i="6" s="1"/>
  <c r="L17" i="2"/>
  <c r="B21" i="4" s="1"/>
  <c r="H21" i="4" s="1"/>
  <c r="F17" i="2"/>
  <c r="V19" i="10" s="1"/>
  <c r="B17" i="37" s="1"/>
  <c r="Y19" i="25"/>
  <c r="B20" i="4"/>
  <c r="B20" i="25"/>
  <c r="P16" i="2"/>
  <c r="K61" i="6"/>
  <c r="AP61" i="6"/>
  <c r="Q16" i="2"/>
  <c r="D24" i="8" s="1"/>
  <c r="N24" i="8" s="1"/>
  <c r="R24" i="8" s="1"/>
  <c r="F62" i="6"/>
  <c r="X19" i="4"/>
  <c r="F19" i="4"/>
  <c r="H19" i="4"/>
  <c r="I22" i="8"/>
  <c r="M22" i="8" s="1"/>
  <c r="N22" i="8"/>
  <c r="R22" i="8" s="1"/>
  <c r="F63" i="6"/>
  <c r="G63" i="6"/>
  <c r="K62" i="6"/>
  <c r="AG62" i="6"/>
  <c r="AG87" i="6" s="1"/>
  <c r="AQ62" i="6"/>
  <c r="I23" i="8"/>
  <c r="M23" i="8" s="1"/>
  <c r="N23" i="8"/>
  <c r="R23" i="8" s="1"/>
  <c r="F21" i="6"/>
  <c r="AA21" i="4"/>
  <c r="Z21" i="4"/>
  <c r="S21" i="8"/>
  <c r="F18" i="2" l="1"/>
  <c r="L18" i="2"/>
  <c r="P17" i="2"/>
  <c r="B19" i="2"/>
  <c r="B24" i="6" s="1"/>
  <c r="K18" i="2"/>
  <c r="V20" i="10"/>
  <c r="B18" i="37" s="1"/>
  <c r="B21" i="25"/>
  <c r="AJ21" i="25" s="1"/>
  <c r="K17" i="2"/>
  <c r="F20" i="25"/>
  <c r="AH20" i="25"/>
  <c r="AF20" i="25"/>
  <c r="AI20" i="25"/>
  <c r="AG20" i="25"/>
  <c r="AE20" i="25"/>
  <c r="AD20" i="25"/>
  <c r="AJ20" i="25"/>
  <c r="AC20" i="25"/>
  <c r="AK20" i="25"/>
  <c r="AB20" i="25"/>
  <c r="F21" i="4"/>
  <c r="B64" i="6"/>
  <c r="F64" i="6" s="1"/>
  <c r="Z20" i="25"/>
  <c r="H20" i="4"/>
  <c r="Y20" i="4"/>
  <c r="Z20" i="4"/>
  <c r="F20" i="4"/>
  <c r="Q17" i="2"/>
  <c r="Q18" i="2" s="1"/>
  <c r="D26" i="8" s="1"/>
  <c r="S22" i="8"/>
  <c r="F15" i="10" s="1"/>
  <c r="AA15" i="10" s="1"/>
  <c r="G13" i="37" s="1"/>
  <c r="AA21" i="25"/>
  <c r="B22" i="4"/>
  <c r="B65" i="6"/>
  <c r="AR63" i="6"/>
  <c r="AH63" i="6"/>
  <c r="AH87" i="6" s="1"/>
  <c r="K63" i="6"/>
  <c r="F14" i="10"/>
  <c r="AA14" i="10" s="1"/>
  <c r="G12" i="37" s="1"/>
  <c r="S23" i="8"/>
  <c r="I24" i="8"/>
  <c r="M24" i="8" s="1"/>
  <c r="S24" i="8" s="1"/>
  <c r="H24" i="8"/>
  <c r="P18" i="2"/>
  <c r="B22" i="25"/>
  <c r="B20" i="2"/>
  <c r="B25" i="6" s="1"/>
  <c r="F19" i="2"/>
  <c r="F22" i="6"/>
  <c r="L19" i="2"/>
  <c r="B66" i="6" s="1"/>
  <c r="AK21" i="25" l="1"/>
  <c r="F21" i="25"/>
  <c r="AG21" i="25"/>
  <c r="AI21" i="25"/>
  <c r="AH21" i="25"/>
  <c r="AF21" i="25"/>
  <c r="AC21" i="25"/>
  <c r="AE21" i="25"/>
  <c r="AL21" i="25"/>
  <c r="AD21" i="25"/>
  <c r="K19" i="2"/>
  <c r="V21" i="10"/>
  <c r="B19" i="37" s="1"/>
  <c r="AA22" i="4"/>
  <c r="AF22" i="25"/>
  <c r="AE22" i="25"/>
  <c r="AD22" i="25"/>
  <c r="AM22" i="25"/>
  <c r="AG22" i="25"/>
  <c r="AK22" i="25"/>
  <c r="AL22" i="25"/>
  <c r="AH22" i="25"/>
  <c r="AI22" i="25"/>
  <c r="AJ22" i="25"/>
  <c r="G64" i="6"/>
  <c r="K64" i="6" s="1"/>
  <c r="D25" i="8"/>
  <c r="I25" i="8" s="1"/>
  <c r="M25" i="8" s="1"/>
  <c r="AB22" i="4"/>
  <c r="F22" i="4"/>
  <c r="H22" i="4"/>
  <c r="F66" i="6"/>
  <c r="G66" i="6"/>
  <c r="AB22" i="25"/>
  <c r="F65" i="6"/>
  <c r="G65" i="6"/>
  <c r="F16" i="10"/>
  <c r="AA16" i="10" s="1"/>
  <c r="G14" i="37" s="1"/>
  <c r="F17" i="10"/>
  <c r="AA17" i="10" s="1"/>
  <c r="G15" i="37" s="1"/>
  <c r="F22" i="25"/>
  <c r="L20" i="2"/>
  <c r="F23" i="6"/>
  <c r="F20" i="2"/>
  <c r="B21" i="2"/>
  <c r="B26" i="6" s="1"/>
  <c r="B23" i="4"/>
  <c r="B23" i="25"/>
  <c r="P19" i="2"/>
  <c r="Q19" i="2"/>
  <c r="D27" i="8" s="1"/>
  <c r="H26" i="8"/>
  <c r="I26" i="8"/>
  <c r="M26" i="8" s="1"/>
  <c r="N26" i="8"/>
  <c r="R26" i="8" s="1"/>
  <c r="H25" i="8" l="1"/>
  <c r="N25" i="8"/>
  <c r="R25" i="8" s="1"/>
  <c r="S25" i="8" s="1"/>
  <c r="AS64" i="6"/>
  <c r="AI64" i="6"/>
  <c r="AI87" i="6" s="1"/>
  <c r="K20" i="2"/>
  <c r="V22" i="10"/>
  <c r="B20" i="37" s="1"/>
  <c r="AI23" i="25"/>
  <c r="AF23" i="25"/>
  <c r="AN23" i="25"/>
  <c r="AE23" i="25"/>
  <c r="AJ23" i="25"/>
  <c r="AK23" i="25"/>
  <c r="AL23" i="25"/>
  <c r="AG23" i="25"/>
  <c r="AM23" i="25"/>
  <c r="AH23" i="25"/>
  <c r="AT65" i="6"/>
  <c r="AJ65" i="6"/>
  <c r="AJ87" i="6" s="1"/>
  <c r="K65" i="6"/>
  <c r="P20" i="2"/>
  <c r="B67" i="6"/>
  <c r="K66" i="6"/>
  <c r="AK66" i="6"/>
  <c r="AC23" i="25"/>
  <c r="B24" i="25"/>
  <c r="B24" i="4"/>
  <c r="Q20" i="2"/>
  <c r="D28" i="8" s="1"/>
  <c r="S26" i="8"/>
  <c r="H23" i="4"/>
  <c r="AB23" i="4"/>
  <c r="AC23" i="4"/>
  <c r="F23" i="4"/>
  <c r="F21" i="2"/>
  <c r="B22" i="2"/>
  <c r="B27" i="6" s="1"/>
  <c r="F23" i="25"/>
  <c r="L21" i="2"/>
  <c r="B68" i="6" s="1"/>
  <c r="F24" i="6"/>
  <c r="K21" i="2" l="1"/>
  <c r="V23" i="10"/>
  <c r="B21" i="37" s="1"/>
  <c r="H24" i="4"/>
  <c r="AL24" i="25"/>
  <c r="AF24" i="25"/>
  <c r="AJ24" i="25"/>
  <c r="AK24" i="25"/>
  <c r="AM24" i="25"/>
  <c r="AI24" i="25"/>
  <c r="AN24" i="25"/>
  <c r="AG24" i="25"/>
  <c r="AO24" i="25"/>
  <c r="AH24" i="25"/>
  <c r="F24" i="25"/>
  <c r="F68" i="6"/>
  <c r="G68" i="6"/>
  <c r="AD24" i="25"/>
  <c r="F67" i="6"/>
  <c r="G67" i="6"/>
  <c r="F19" i="10"/>
  <c r="AA19" i="10" s="1"/>
  <c r="G17" i="37" s="1"/>
  <c r="F18" i="10"/>
  <c r="AA18" i="10" s="1"/>
  <c r="G16" i="37" s="1"/>
  <c r="F24" i="4"/>
  <c r="AD24" i="4"/>
  <c r="AC24" i="4"/>
  <c r="I28" i="8"/>
  <c r="M28" i="8" s="1"/>
  <c r="L22" i="2"/>
  <c r="B23" i="2"/>
  <c r="B28" i="6" s="1"/>
  <c r="F22" i="2"/>
  <c r="H28" i="8"/>
  <c r="B25" i="4"/>
  <c r="B25" i="25"/>
  <c r="P21" i="2"/>
  <c r="Q21" i="2"/>
  <c r="D29" i="8" s="1"/>
  <c r="I27" i="8"/>
  <c r="M27" i="8" s="1"/>
  <c r="N27" i="8"/>
  <c r="R27" i="8" s="1"/>
  <c r="H27" i="8"/>
  <c r="F25" i="6"/>
  <c r="AK87" i="6"/>
  <c r="K22" i="2" l="1"/>
  <c r="V24" i="10"/>
  <c r="B22" i="37" s="1"/>
  <c r="AO25" i="25"/>
  <c r="AK25" i="25"/>
  <c r="AH25" i="25"/>
  <c r="AN25" i="25"/>
  <c r="AP25" i="25"/>
  <c r="AI25" i="25"/>
  <c r="AG25" i="25"/>
  <c r="AM25" i="25"/>
  <c r="AJ25" i="25"/>
  <c r="AL25" i="25"/>
  <c r="B26" i="4"/>
  <c r="B69" i="6"/>
  <c r="AE25" i="25"/>
  <c r="AM68" i="6"/>
  <c r="K68" i="6"/>
  <c r="AL67" i="6"/>
  <c r="AL87" i="6" s="1"/>
  <c r="K67" i="6"/>
  <c r="N28" i="8"/>
  <c r="R28" i="8" s="1"/>
  <c r="P22" i="2"/>
  <c r="B26" i="25"/>
  <c r="L23" i="2"/>
  <c r="B70" i="6" s="1"/>
  <c r="F26" i="6"/>
  <c r="AD25" i="4"/>
  <c r="F25" i="4"/>
  <c r="AE25" i="4"/>
  <c r="H25" i="4"/>
  <c r="S27" i="8"/>
  <c r="F25" i="25"/>
  <c r="Q22" i="2"/>
  <c r="B24" i="2"/>
  <c r="B29" i="6" s="1"/>
  <c r="F23" i="2"/>
  <c r="K23" i="2" l="1"/>
  <c r="V25" i="10"/>
  <c r="B23" i="37" s="1"/>
  <c r="F26" i="25"/>
  <c r="AJ26" i="25"/>
  <c r="AQ26" i="25"/>
  <c r="AH26" i="25"/>
  <c r="AP26" i="25"/>
  <c r="AK26" i="25"/>
  <c r="AL26" i="25"/>
  <c r="AO26" i="25"/>
  <c r="AM26" i="25"/>
  <c r="AN26" i="25"/>
  <c r="AI26" i="25"/>
  <c r="AE26" i="4"/>
  <c r="B27" i="25"/>
  <c r="F27" i="25" s="1"/>
  <c r="P23" i="2"/>
  <c r="B27" i="4"/>
  <c r="F27" i="4" s="1"/>
  <c r="F26" i="4"/>
  <c r="AF26" i="4"/>
  <c r="H26" i="4"/>
  <c r="F70" i="6"/>
  <c r="G70" i="6"/>
  <c r="Q23" i="2"/>
  <c r="D31" i="8" s="1"/>
  <c r="D30" i="8"/>
  <c r="AF26" i="25"/>
  <c r="F69" i="6"/>
  <c r="G69" i="6"/>
  <c r="S28" i="8"/>
  <c r="F20" i="10"/>
  <c r="AA20" i="10" s="1"/>
  <c r="G18" i="37" s="1"/>
  <c r="L24" i="2"/>
  <c r="B71" i="6" s="1"/>
  <c r="AM87" i="6"/>
  <c r="AG27" i="4"/>
  <c r="AF27" i="4"/>
  <c r="N29" i="8"/>
  <c r="R29" i="8" s="1"/>
  <c r="H29" i="8"/>
  <c r="I29" i="8"/>
  <c r="M29" i="8" s="1"/>
  <c r="F24" i="2"/>
  <c r="B25" i="2"/>
  <c r="B30" i="6" s="1"/>
  <c r="F27" i="6"/>
  <c r="K24" i="2" l="1"/>
  <c r="V26" i="10"/>
  <c r="B24" i="37" s="1"/>
  <c r="AG27" i="25"/>
  <c r="AM27" i="25"/>
  <c r="AL27" i="25"/>
  <c r="AN27" i="25"/>
  <c r="AJ27" i="25"/>
  <c r="AK27" i="25"/>
  <c r="AO27" i="25"/>
  <c r="AP27" i="25"/>
  <c r="AQ27" i="25"/>
  <c r="AR27" i="25"/>
  <c r="AI27" i="25"/>
  <c r="H27" i="4"/>
  <c r="Q24" i="2"/>
  <c r="D32" i="8" s="1"/>
  <c r="P24" i="2"/>
  <c r="B28" i="25"/>
  <c r="F71" i="6"/>
  <c r="G71" i="6"/>
  <c r="B28" i="4"/>
  <c r="K69" i="6"/>
  <c r="AN69" i="6"/>
  <c r="AN87" i="6" s="1"/>
  <c r="K70" i="6"/>
  <c r="AO70" i="6"/>
  <c r="AO87" i="6" s="1"/>
  <c r="F21" i="10"/>
  <c r="AA21" i="10" s="1"/>
  <c r="G19" i="37" s="1"/>
  <c r="L25" i="2"/>
  <c r="S29" i="8"/>
  <c r="H30" i="8"/>
  <c r="I30" i="8"/>
  <c r="M30" i="8" s="1"/>
  <c r="N30" i="8"/>
  <c r="R30" i="8" s="1"/>
  <c r="F25" i="2"/>
  <c r="B26" i="2"/>
  <c r="B31" i="6" s="1"/>
  <c r="F28" i="6"/>
  <c r="I31" i="8"/>
  <c r="M31" i="8" s="1"/>
  <c r="N31" i="8"/>
  <c r="R31" i="8" s="1"/>
  <c r="H31" i="8"/>
  <c r="K25" i="2" l="1"/>
  <c r="V27" i="10"/>
  <c r="B25" i="37" s="1"/>
  <c r="F28" i="4"/>
  <c r="AO28" i="25"/>
  <c r="AS28" i="25"/>
  <c r="AL28" i="25"/>
  <c r="AN28" i="25"/>
  <c r="AM28" i="25"/>
  <c r="AP28" i="25"/>
  <c r="AQ28" i="25"/>
  <c r="AJ28" i="25"/>
  <c r="AR28" i="25"/>
  <c r="AK28" i="25"/>
  <c r="AH28" i="25"/>
  <c r="F28" i="25"/>
  <c r="AG28" i="4"/>
  <c r="AH28" i="4"/>
  <c r="H28" i="4"/>
  <c r="Q25" i="2"/>
  <c r="D33" i="8" s="1"/>
  <c r="B72" i="6"/>
  <c r="AP71" i="6"/>
  <c r="AP87" i="6" s="1"/>
  <c r="K71" i="6"/>
  <c r="F22" i="10"/>
  <c r="AA22" i="10" s="1"/>
  <c r="G20" i="37" s="1"/>
  <c r="P25" i="2"/>
  <c r="B29" i="25"/>
  <c r="B29" i="4"/>
  <c r="L26" i="2"/>
  <c r="P26" i="2" s="1"/>
  <c r="S30" i="8"/>
  <c r="B27" i="2"/>
  <c r="B32" i="6" s="1"/>
  <c r="F26" i="2"/>
  <c r="S31" i="8"/>
  <c r="N32" i="8"/>
  <c r="R32" i="8" s="1"/>
  <c r="H32" i="8"/>
  <c r="I32" i="8"/>
  <c r="M32" i="8" s="1"/>
  <c r="F29" i="6"/>
  <c r="K26" i="2" l="1"/>
  <c r="V28" i="10"/>
  <c r="B26" i="37" s="1"/>
  <c r="F29" i="25"/>
  <c r="AS29" i="25"/>
  <c r="AO29" i="25"/>
  <c r="AL29" i="25"/>
  <c r="AR29" i="25"/>
  <c r="AT29" i="25"/>
  <c r="AP29" i="25"/>
  <c r="AM29" i="25"/>
  <c r="AK29" i="25"/>
  <c r="AN29" i="25"/>
  <c r="AQ29" i="25"/>
  <c r="F29" i="4"/>
  <c r="AI29" i="4"/>
  <c r="H29" i="4"/>
  <c r="AH29" i="4"/>
  <c r="AI29" i="25"/>
  <c r="F72" i="6"/>
  <c r="G72" i="6"/>
  <c r="B30" i="4"/>
  <c r="B73" i="6"/>
  <c r="F24" i="10"/>
  <c r="AA24" i="10" s="1"/>
  <c r="G22" i="37" s="1"/>
  <c r="F23" i="10"/>
  <c r="AA23" i="10" s="1"/>
  <c r="G21" i="37" s="1"/>
  <c r="Q26" i="2"/>
  <c r="D34" i="8" s="1"/>
  <c r="B30" i="25"/>
  <c r="L27" i="2"/>
  <c r="B74" i="6" s="1"/>
  <c r="N33" i="8"/>
  <c r="R33" i="8" s="1"/>
  <c r="H33" i="8"/>
  <c r="I33" i="8"/>
  <c r="M33" i="8" s="1"/>
  <c r="B28" i="2"/>
  <c r="B33" i="6" s="1"/>
  <c r="F27" i="2"/>
  <c r="S32" i="8"/>
  <c r="F25" i="10" s="1"/>
  <c r="F30" i="6"/>
  <c r="K27" i="2" l="1"/>
  <c r="V29" i="10"/>
  <c r="B27" i="37" s="1"/>
  <c r="AN30" i="25"/>
  <c r="AS30" i="25"/>
  <c r="AL30" i="25"/>
  <c r="AT30" i="25"/>
  <c r="AO30" i="25"/>
  <c r="AP30" i="25"/>
  <c r="AQ30" i="25"/>
  <c r="AR30" i="25"/>
  <c r="AM30" i="25"/>
  <c r="AU30" i="25"/>
  <c r="AI30" i="4"/>
  <c r="H30" i="4"/>
  <c r="Q27" i="2"/>
  <c r="D35" i="8" s="1"/>
  <c r="P27" i="2"/>
  <c r="AJ30" i="4"/>
  <c r="F30" i="4"/>
  <c r="B31" i="4"/>
  <c r="F73" i="6"/>
  <c r="G73" i="6"/>
  <c r="F74" i="6"/>
  <c r="G74" i="6"/>
  <c r="B31" i="25"/>
  <c r="AJ30" i="25"/>
  <c r="F30" i="25"/>
  <c r="K72" i="6"/>
  <c r="AQ72" i="6"/>
  <c r="AQ87" i="6" s="1"/>
  <c r="AA25" i="10"/>
  <c r="G23" i="37" s="1"/>
  <c r="L28" i="2"/>
  <c r="S33" i="8"/>
  <c r="F26" i="10" s="1"/>
  <c r="H34" i="8"/>
  <c r="I34" i="8"/>
  <c r="M34" i="8" s="1"/>
  <c r="N34" i="8"/>
  <c r="R34" i="8" s="1"/>
  <c r="F31" i="6"/>
  <c r="F28" i="2"/>
  <c r="B29" i="2"/>
  <c r="B34" i="6" s="1"/>
  <c r="K28" i="2" l="1"/>
  <c r="V30" i="10"/>
  <c r="B28" i="37" s="1"/>
  <c r="F31" i="25"/>
  <c r="AQ31" i="25"/>
  <c r="AP31" i="25"/>
  <c r="AV31" i="25"/>
  <c r="AN31" i="25"/>
  <c r="AM31" i="25"/>
  <c r="AR31" i="25"/>
  <c r="AT31" i="25"/>
  <c r="AS31" i="25"/>
  <c r="AO31" i="25"/>
  <c r="AU31" i="25"/>
  <c r="AK31" i="4"/>
  <c r="H31" i="4"/>
  <c r="F31" i="4"/>
  <c r="AJ31" i="4"/>
  <c r="AK31" i="25"/>
  <c r="AS74" i="6"/>
  <c r="AS87" i="6" s="1"/>
  <c r="K74" i="6"/>
  <c r="B32" i="4"/>
  <c r="B75" i="6"/>
  <c r="AR73" i="6"/>
  <c r="AR87" i="6" s="1"/>
  <c r="K73" i="6"/>
  <c r="AA26" i="10"/>
  <c r="G24" i="37" s="1"/>
  <c r="Q28" i="2"/>
  <c r="D36" i="8" s="1"/>
  <c r="B32" i="25"/>
  <c r="AW32" i="25" s="1"/>
  <c r="P28" i="2"/>
  <c r="S34" i="8"/>
  <c r="F27" i="10" s="1"/>
  <c r="F29" i="2"/>
  <c r="B30" i="2"/>
  <c r="B35" i="6" s="1"/>
  <c r="L29" i="2"/>
  <c r="B76" i="6" s="1"/>
  <c r="F32" i="6"/>
  <c r="I35" i="8"/>
  <c r="M35" i="8" s="1"/>
  <c r="N35" i="8"/>
  <c r="R35" i="8" s="1"/>
  <c r="H35" i="8"/>
  <c r="K29" i="2" l="1"/>
  <c r="V31" i="10"/>
  <c r="B29" i="37" s="1"/>
  <c r="F32" i="25"/>
  <c r="AS32" i="25"/>
  <c r="AR32" i="25"/>
  <c r="AP32" i="25"/>
  <c r="AQ32" i="25"/>
  <c r="AT32" i="25"/>
  <c r="AU32" i="25"/>
  <c r="AV32" i="25"/>
  <c r="AN32" i="25"/>
  <c r="AO32" i="25"/>
  <c r="H32" i="4"/>
  <c r="AL32" i="4"/>
  <c r="AL32" i="25"/>
  <c r="F32" i="4"/>
  <c r="AK32" i="4"/>
  <c r="F76" i="6"/>
  <c r="G76" i="6"/>
  <c r="F75" i="6"/>
  <c r="G75" i="6"/>
  <c r="AA27" i="10"/>
  <c r="G25" i="37" s="1"/>
  <c r="L30" i="2"/>
  <c r="S35" i="8"/>
  <c r="F28" i="10" s="1"/>
  <c r="N36" i="8"/>
  <c r="R36" i="8" s="1"/>
  <c r="H36" i="8"/>
  <c r="I36" i="8"/>
  <c r="M36" i="8" s="1"/>
  <c r="B33" i="4"/>
  <c r="B33" i="25"/>
  <c r="AW33" i="25" s="1"/>
  <c r="P29" i="2"/>
  <c r="Q29" i="2"/>
  <c r="D37" i="8" s="1"/>
  <c r="F33" i="6"/>
  <c r="B31" i="2"/>
  <c r="B36" i="6" s="1"/>
  <c r="F30" i="2"/>
  <c r="K30" i="2" l="1"/>
  <c r="V32" i="10"/>
  <c r="B30" i="37" s="1"/>
  <c r="AT33" i="25"/>
  <c r="AU33" i="25"/>
  <c r="AQ33" i="25"/>
  <c r="AV33" i="25"/>
  <c r="AO33" i="25"/>
  <c r="AR33" i="25"/>
  <c r="AP33" i="25"/>
  <c r="AS33" i="25"/>
  <c r="B34" i="25"/>
  <c r="AW34" i="25" s="1"/>
  <c r="B77" i="6"/>
  <c r="K76" i="6"/>
  <c r="AT75" i="6"/>
  <c r="AT87" i="6" s="1"/>
  <c r="K75" i="6"/>
  <c r="AM33" i="25"/>
  <c r="AA28" i="10"/>
  <c r="G26" i="37" s="1"/>
  <c r="B34" i="4"/>
  <c r="Q30" i="2"/>
  <c r="D38" i="8" s="1"/>
  <c r="P30" i="2"/>
  <c r="B32" i="2"/>
  <c r="F31" i="2"/>
  <c r="F33" i="25"/>
  <c r="F34" i="6"/>
  <c r="AL33" i="4"/>
  <c r="F33" i="4"/>
  <c r="AM33" i="4"/>
  <c r="H33" i="4"/>
  <c r="L31" i="2"/>
  <c r="B78" i="6" s="1"/>
  <c r="S36" i="8"/>
  <c r="F29" i="10" s="1"/>
  <c r="K31" i="2" l="1"/>
  <c r="V33" i="10"/>
  <c r="B31" i="37" s="1"/>
  <c r="AT34" i="25"/>
  <c r="AU34" i="25"/>
  <c r="AV34" i="25"/>
  <c r="AQ34" i="25"/>
  <c r="AP34" i="25"/>
  <c r="AS34" i="25"/>
  <c r="AR34" i="25"/>
  <c r="H34" i="4"/>
  <c r="AN34" i="4"/>
  <c r="AM34" i="4"/>
  <c r="F34" i="4"/>
  <c r="AN34" i="25"/>
  <c r="F34" i="25"/>
  <c r="F78" i="6"/>
  <c r="G78" i="6"/>
  <c r="K78" i="6" s="1"/>
  <c r="F77" i="6"/>
  <c r="G77" i="6"/>
  <c r="K77" i="6" s="1"/>
  <c r="AA29" i="10"/>
  <c r="G27" i="37" s="1"/>
  <c r="L32" i="2"/>
  <c r="N37" i="8"/>
  <c r="R37" i="8" s="1"/>
  <c r="H37" i="8"/>
  <c r="I37" i="8"/>
  <c r="M37" i="8" s="1"/>
  <c r="F32" i="2"/>
  <c r="B33" i="2"/>
  <c r="B35" i="4"/>
  <c r="B35" i="25"/>
  <c r="AW35" i="25" s="1"/>
  <c r="P31" i="2"/>
  <c r="Q31" i="2"/>
  <c r="D39" i="8" s="1"/>
  <c r="F35" i="6"/>
  <c r="H38" i="8"/>
  <c r="I38" i="8"/>
  <c r="M38" i="8" s="1"/>
  <c r="N38" i="8"/>
  <c r="R38" i="8" s="1"/>
  <c r="K32" i="2" l="1"/>
  <c r="V34" i="10"/>
  <c r="B32" i="37" s="1"/>
  <c r="AS35" i="25"/>
  <c r="AT35" i="25"/>
  <c r="AU35" i="25"/>
  <c r="AV35" i="25"/>
  <c r="AQ35" i="25"/>
  <c r="AR35" i="25"/>
  <c r="B36" i="4"/>
  <c r="B79" i="6"/>
  <c r="AO35" i="25"/>
  <c r="B36" i="25"/>
  <c r="AW36" i="25" s="1"/>
  <c r="P32" i="2"/>
  <c r="Q32" i="2"/>
  <c r="D40" i="8" s="1"/>
  <c r="L33" i="2"/>
  <c r="F35" i="25"/>
  <c r="F33" i="2"/>
  <c r="B34" i="2"/>
  <c r="F36" i="6"/>
  <c r="F35" i="4"/>
  <c r="AO35" i="4"/>
  <c r="H35" i="4"/>
  <c r="AN35" i="4"/>
  <c r="S37" i="8"/>
  <c r="F30" i="10" s="1"/>
  <c r="S38" i="8"/>
  <c r="F31" i="10" s="1"/>
  <c r="K33" i="2" l="1"/>
  <c r="V35" i="10"/>
  <c r="B33" i="37" s="1"/>
  <c r="F36" i="4"/>
  <c r="F36" i="25"/>
  <c r="AR36" i="25"/>
  <c r="AS36" i="25"/>
  <c r="AT36" i="25"/>
  <c r="AV36" i="25"/>
  <c r="AU36" i="25"/>
  <c r="H36" i="4"/>
  <c r="AP36" i="4"/>
  <c r="AO36" i="4"/>
  <c r="P33" i="2"/>
  <c r="B80" i="6"/>
  <c r="B37" i="4"/>
  <c r="AP36" i="25"/>
  <c r="F79" i="6"/>
  <c r="G79" i="6"/>
  <c r="K79" i="6" s="1"/>
  <c r="AA31" i="10"/>
  <c r="G29" i="37" s="1"/>
  <c r="AA30" i="10"/>
  <c r="G28" i="37" s="1"/>
  <c r="B37" i="25"/>
  <c r="AW37" i="25" s="1"/>
  <c r="Q33" i="2"/>
  <c r="D41" i="8" s="1"/>
  <c r="N40" i="8"/>
  <c r="R40" i="8" s="1"/>
  <c r="H40" i="8"/>
  <c r="I40" i="8"/>
  <c r="M40" i="8" s="1"/>
  <c r="B35" i="2"/>
  <c r="F34" i="2"/>
  <c r="I39" i="8"/>
  <c r="M39" i="8" s="1"/>
  <c r="N39" i="8"/>
  <c r="R39" i="8" s="1"/>
  <c r="H39" i="8"/>
  <c r="L34" i="2"/>
  <c r="B81" i="6" s="1"/>
  <c r="F37" i="6"/>
  <c r="K34" i="2" l="1"/>
  <c r="V36" i="10"/>
  <c r="B34" i="37" s="1"/>
  <c r="AV37" i="25"/>
  <c r="AS37" i="25"/>
  <c r="AT37" i="25"/>
  <c r="AU37" i="25"/>
  <c r="AQ37" i="4"/>
  <c r="F37" i="25"/>
  <c r="F37" i="4"/>
  <c r="H37" i="4"/>
  <c r="AP37" i="4"/>
  <c r="AQ37" i="25"/>
  <c r="F80" i="6"/>
  <c r="G80" i="6"/>
  <c r="K80" i="6" s="1"/>
  <c r="F81" i="6"/>
  <c r="G81" i="6"/>
  <c r="K81" i="6" s="1"/>
  <c r="L35" i="2"/>
  <c r="B82" i="6" s="1"/>
  <c r="S39" i="8"/>
  <c r="F32" i="10" s="1"/>
  <c r="N41" i="8"/>
  <c r="R41" i="8" s="1"/>
  <c r="H41" i="8"/>
  <c r="I41" i="8"/>
  <c r="M41" i="8" s="1"/>
  <c r="S40" i="8"/>
  <c r="F33" i="10" s="1"/>
  <c r="B38" i="4"/>
  <c r="B38" i="25"/>
  <c r="AW38" i="25" s="1"/>
  <c r="Q34" i="2"/>
  <c r="D42" i="8" s="1"/>
  <c r="P34" i="2"/>
  <c r="B36" i="2"/>
  <c r="F35" i="2"/>
  <c r="K35" i="2" l="1"/>
  <c r="V37" i="10"/>
  <c r="B35" i="37" s="1"/>
  <c r="AU38" i="25"/>
  <c r="AV38" i="25"/>
  <c r="AT38" i="25"/>
  <c r="B39" i="4"/>
  <c r="P35" i="2"/>
  <c r="B39" i="25"/>
  <c r="AW39" i="25" s="1"/>
  <c r="F82" i="6"/>
  <c r="G82" i="6"/>
  <c r="K82" i="6" s="1"/>
  <c r="AR38" i="25"/>
  <c r="AA33" i="10"/>
  <c r="G31" i="37" s="1"/>
  <c r="AA32" i="10"/>
  <c r="G30" i="37" s="1"/>
  <c r="L36" i="2"/>
  <c r="F38" i="25"/>
  <c r="Q35" i="2"/>
  <c r="D43" i="8" s="1"/>
  <c r="AQ38" i="4"/>
  <c r="F38" i="4"/>
  <c r="AR38" i="4"/>
  <c r="H38" i="4"/>
  <c r="S41" i="8"/>
  <c r="F34" i="10" s="1"/>
  <c r="F36" i="2"/>
  <c r="B37" i="2"/>
  <c r="AR39" i="4" l="1"/>
  <c r="K36" i="2"/>
  <c r="V38" i="10"/>
  <c r="B36" i="37" s="1"/>
  <c r="AS39" i="25"/>
  <c r="AV39" i="25"/>
  <c r="AU39" i="25"/>
  <c r="H39" i="4"/>
  <c r="F39" i="4"/>
  <c r="AS39" i="4"/>
  <c r="F39" i="25"/>
  <c r="B40" i="4"/>
  <c r="B83" i="6"/>
  <c r="AA34" i="10"/>
  <c r="G32" i="37" s="1"/>
  <c r="L37" i="2"/>
  <c r="B84" i="6" s="1"/>
  <c r="P36" i="2"/>
  <c r="B40" i="25"/>
  <c r="H42" i="8"/>
  <c r="I42" i="8"/>
  <c r="M42" i="8" s="1"/>
  <c r="N42" i="8"/>
  <c r="R42" i="8" s="1"/>
  <c r="F37" i="2"/>
  <c r="Q36" i="2"/>
  <c r="AV40" i="25" l="1"/>
  <c r="AW40" i="25"/>
  <c r="K37" i="2"/>
  <c r="V39" i="10"/>
  <c r="B37" i="37" s="1"/>
  <c r="AT40" i="4"/>
  <c r="B41" i="25"/>
  <c r="F40" i="4"/>
  <c r="AS40" i="4"/>
  <c r="H40" i="4"/>
  <c r="AT40" i="25"/>
  <c r="F84" i="6"/>
  <c r="G84" i="6"/>
  <c r="K84" i="6" s="1"/>
  <c r="Q37" i="2"/>
  <c r="D45" i="8" s="1"/>
  <c r="D44" i="8"/>
  <c r="P37" i="2"/>
  <c r="F83" i="6"/>
  <c r="G83" i="6"/>
  <c r="K83" i="6" s="1"/>
  <c r="B41" i="4"/>
  <c r="B44" i="6"/>
  <c r="F40" i="25"/>
  <c r="L38" i="2"/>
  <c r="B42" i="25" s="1"/>
  <c r="S42" i="8"/>
  <c r="F35" i="10" s="1"/>
  <c r="I43" i="8"/>
  <c r="M43" i="8" s="1"/>
  <c r="N43" i="8"/>
  <c r="R43" i="8" s="1"/>
  <c r="H43" i="8"/>
  <c r="F38" i="2"/>
  <c r="K38" i="2" l="1"/>
  <c r="K39" i="2"/>
  <c r="AU41" i="25"/>
  <c r="AW41" i="25"/>
  <c r="F41" i="25"/>
  <c r="H41" i="4"/>
  <c r="F41" i="4"/>
  <c r="AU41" i="4"/>
  <c r="AT41" i="4"/>
  <c r="P38" i="2"/>
  <c r="B85" i="6"/>
  <c r="AV42" i="25"/>
  <c r="AA35" i="10"/>
  <c r="G33" i="37" s="1"/>
  <c r="Q38" i="2"/>
  <c r="D46" i="8" s="1"/>
  <c r="B42" i="4"/>
  <c r="AU42" i="4" s="1"/>
  <c r="S43" i="8"/>
  <c r="F36" i="10" s="1"/>
  <c r="N44" i="8"/>
  <c r="R44" i="8" s="1"/>
  <c r="H44" i="8"/>
  <c r="I44" i="8"/>
  <c r="M44" i="8" s="1"/>
  <c r="N45" i="8"/>
  <c r="R45" i="8" s="1"/>
  <c r="H45" i="8"/>
  <c r="I45" i="8"/>
  <c r="M45" i="8" s="1"/>
  <c r="B43" i="4"/>
  <c r="B43" i="25"/>
  <c r="F42" i="25"/>
  <c r="F85" i="6" l="1"/>
  <c r="G85" i="6"/>
  <c r="K85" i="6" s="1"/>
  <c r="F42" i="4"/>
  <c r="B44" i="4"/>
  <c r="AA36" i="10"/>
  <c r="G34" i="37" s="1"/>
  <c r="AV42" i="4"/>
  <c r="H42" i="4"/>
  <c r="B44" i="25"/>
  <c r="F43" i="4"/>
  <c r="H43" i="4"/>
  <c r="AV43" i="4"/>
  <c r="S44" i="8"/>
  <c r="F37" i="10" s="1"/>
  <c r="F43" i="25"/>
  <c r="H46" i="8"/>
  <c r="I46" i="8"/>
  <c r="N46" i="8"/>
  <c r="R46" i="8" s="1"/>
  <c r="S45" i="8"/>
  <c r="F38" i="10" s="1"/>
  <c r="M46" i="8" l="1"/>
  <c r="M47" i="8" s="1"/>
  <c r="I47" i="8"/>
  <c r="B45" i="4"/>
  <c r="AA37" i="10"/>
  <c r="G35" i="37" s="1"/>
  <c r="AA38" i="10"/>
  <c r="G36" i="37" s="1"/>
  <c r="AX43" i="4"/>
  <c r="F44" i="6"/>
  <c r="F44" i="25"/>
  <c r="B45" i="25"/>
  <c r="AW45" i="25" s="1"/>
  <c r="F44" i="4"/>
  <c r="H44" i="4"/>
  <c r="S46" i="8" l="1"/>
  <c r="F39" i="10" s="1"/>
  <c r="AA39" i="10" s="1"/>
  <c r="G37" i="37" s="1"/>
  <c r="K87" i="6"/>
  <c r="F45" i="25"/>
  <c r="AX44" i="4"/>
  <c r="H45" i="4"/>
  <c r="F45" i="4"/>
  <c r="F4" i="32" l="1"/>
  <c r="AX45" i="4"/>
  <c r="F6" i="32" l="1"/>
  <c r="N47" i="8"/>
  <c r="R47" i="8" l="1"/>
  <c r="S47" i="8" l="1"/>
  <c r="O10" i="25" l="1"/>
  <c r="AG10" i="25"/>
  <c r="H14" i="25"/>
  <c r="L14" i="25" s="1"/>
  <c r="H16" i="25"/>
  <c r="L16" i="25" s="1"/>
  <c r="P11" i="25"/>
  <c r="O47" i="25" l="1"/>
  <c r="AB10" i="25"/>
  <c r="H33" i="25"/>
  <c r="L33" i="25" s="1"/>
  <c r="H42" i="25"/>
  <c r="L42" i="25" s="1"/>
  <c r="H26" i="25"/>
  <c r="L26" i="25" s="1"/>
  <c r="H13" i="25"/>
  <c r="L13" i="25" s="1"/>
  <c r="H43" i="25"/>
  <c r="L43" i="25" s="1"/>
  <c r="H21" i="25"/>
  <c r="L21" i="25" s="1"/>
  <c r="H45" i="25"/>
  <c r="L45" i="25" s="1"/>
  <c r="H40" i="25"/>
  <c r="L40" i="25" s="1"/>
  <c r="H32" i="25"/>
  <c r="L32" i="25" s="1"/>
  <c r="H29" i="25"/>
  <c r="L29" i="25" s="1"/>
  <c r="H30" i="25"/>
  <c r="L30" i="25" s="1"/>
  <c r="H34" i="25"/>
  <c r="L34" i="25" s="1"/>
  <c r="H11" i="25"/>
  <c r="L11" i="25" s="1"/>
  <c r="H44" i="25"/>
  <c r="L44" i="25" s="1"/>
  <c r="H22" i="25"/>
  <c r="L22" i="25" s="1"/>
  <c r="H36" i="25"/>
  <c r="L36" i="25" s="1"/>
  <c r="H23" i="25"/>
  <c r="L23" i="25" s="1"/>
  <c r="H41" i="25"/>
  <c r="L41" i="25" s="1"/>
  <c r="H17" i="25"/>
  <c r="L17" i="25" s="1"/>
  <c r="H18" i="25"/>
  <c r="L18" i="25" s="1"/>
  <c r="H38" i="25"/>
  <c r="L38" i="25" s="1"/>
  <c r="H28" i="25"/>
  <c r="L28" i="25" s="1"/>
  <c r="H20" i="25"/>
  <c r="L20" i="25" s="1"/>
  <c r="H37" i="25"/>
  <c r="L37" i="25" s="1"/>
  <c r="H39" i="25"/>
  <c r="L39" i="25" s="1"/>
  <c r="H35" i="25"/>
  <c r="L35" i="25" s="1"/>
  <c r="H15" i="25"/>
  <c r="L15" i="25" s="1"/>
  <c r="H31" i="25"/>
  <c r="L31" i="25" s="1"/>
  <c r="L10" i="25"/>
  <c r="H27" i="25"/>
  <c r="L27" i="25" s="1"/>
  <c r="H24" i="25"/>
  <c r="L24" i="25" s="1"/>
  <c r="H19" i="25"/>
  <c r="L19" i="25" s="1"/>
  <c r="H12" i="25"/>
  <c r="L12" i="25" s="1"/>
  <c r="H25" i="25"/>
  <c r="L25" i="25" s="1"/>
  <c r="P47" i="25"/>
  <c r="AW27" i="25" l="1"/>
  <c r="AW28" i="25"/>
  <c r="AW29" i="25"/>
  <c r="AW30" i="25"/>
  <c r="AW31" i="25"/>
  <c r="AN18" i="25"/>
  <c r="AN19" i="25"/>
  <c r="AN20" i="25"/>
  <c r="AN22" i="25"/>
  <c r="AN21" i="25"/>
  <c r="AJ10" i="25"/>
  <c r="AJ11" i="25"/>
  <c r="AJ12" i="25"/>
  <c r="AJ13" i="25"/>
  <c r="AO14" i="25"/>
  <c r="AO15" i="25"/>
  <c r="AO16" i="25"/>
  <c r="AO17" i="25"/>
  <c r="AO18" i="25"/>
  <c r="AK10" i="25"/>
  <c r="AK11" i="25"/>
  <c r="AK12" i="25"/>
  <c r="AK13" i="25"/>
  <c r="AK14" i="25"/>
  <c r="AI13" i="25"/>
  <c r="AI14" i="25"/>
  <c r="AI15" i="25"/>
  <c r="AI16" i="25"/>
  <c r="AI17" i="25"/>
  <c r="AW22" i="25"/>
  <c r="AW23" i="25"/>
  <c r="AW24" i="25"/>
  <c r="AW25" i="25"/>
  <c r="AW26" i="25"/>
  <c r="AE10" i="25"/>
  <c r="AE11" i="25"/>
  <c r="AE12" i="25"/>
  <c r="AE13" i="25"/>
  <c r="AR22" i="25"/>
  <c r="AR23" i="25"/>
  <c r="AR24" i="25"/>
  <c r="AR25" i="25"/>
  <c r="AR26" i="25"/>
  <c r="AD10" i="25"/>
  <c r="AD11" i="25"/>
  <c r="AD12" i="25"/>
  <c r="AF10" i="25"/>
  <c r="AF11" i="25"/>
  <c r="AF12" i="25"/>
  <c r="AF13" i="25"/>
  <c r="AF14" i="25"/>
  <c r="AP15" i="25"/>
  <c r="AP16" i="25"/>
  <c r="AP17" i="25"/>
  <c r="AP18" i="25"/>
  <c r="AP19" i="25"/>
  <c r="AQ16" i="25"/>
  <c r="AQ17" i="25"/>
  <c r="AQ18" i="25"/>
  <c r="AQ19" i="25"/>
  <c r="AQ20" i="25"/>
  <c r="AT19" i="25"/>
  <c r="AT20" i="25"/>
  <c r="AT21" i="25"/>
  <c r="AT22" i="25"/>
  <c r="AT23" i="25"/>
  <c r="AH12" i="25"/>
  <c r="AH13" i="25"/>
  <c r="AH14" i="25"/>
  <c r="AH15" i="25"/>
  <c r="AH16" i="25"/>
  <c r="AV26" i="25"/>
  <c r="AV27" i="25"/>
  <c r="AV28" i="25"/>
  <c r="AV29" i="25"/>
  <c r="AV30" i="25"/>
  <c r="AL16" i="25"/>
  <c r="AL17" i="25"/>
  <c r="AL18" i="25"/>
  <c r="AL19" i="25"/>
  <c r="AL20" i="25"/>
  <c r="AC10" i="25"/>
  <c r="AC11" i="25"/>
  <c r="AO19" i="25"/>
  <c r="AO20" i="25"/>
  <c r="AO21" i="25"/>
  <c r="AO22" i="25"/>
  <c r="AO23" i="25"/>
  <c r="AN13" i="25"/>
  <c r="AN14" i="25"/>
  <c r="AN15" i="25"/>
  <c r="AN16" i="25"/>
  <c r="AN17" i="25"/>
  <c r="AR17" i="25"/>
  <c r="AR18" i="25"/>
  <c r="AR19" i="25"/>
  <c r="AR20" i="25"/>
  <c r="AR21" i="25"/>
  <c r="AV21" i="25"/>
  <c r="AV22" i="25"/>
  <c r="AV23" i="25"/>
  <c r="AV24" i="25"/>
  <c r="AV25" i="25"/>
  <c r="AQ21" i="25"/>
  <c r="AQ22" i="25"/>
  <c r="AQ23" i="25"/>
  <c r="AQ24" i="25"/>
  <c r="AQ25" i="25"/>
  <c r="AU20" i="25"/>
  <c r="AU21" i="25"/>
  <c r="AU22" i="25"/>
  <c r="AU23" i="25"/>
  <c r="AU24" i="25"/>
  <c r="AI10" i="25"/>
  <c r="AI11" i="25"/>
  <c r="AI12" i="25"/>
  <c r="AJ14" i="25"/>
  <c r="AJ15" i="25"/>
  <c r="AJ16" i="25"/>
  <c r="AJ17" i="25"/>
  <c r="AJ18" i="25"/>
  <c r="AM17" i="25"/>
  <c r="AM18" i="25"/>
  <c r="AM19" i="25"/>
  <c r="AM20" i="25"/>
  <c r="AM21" i="25"/>
  <c r="AH10" i="25"/>
  <c r="AH11" i="25"/>
  <c r="AK15" i="25"/>
  <c r="AK16" i="25"/>
  <c r="AK17" i="25"/>
  <c r="AK18" i="25"/>
  <c r="AK19" i="25"/>
  <c r="AU25" i="25"/>
  <c r="AU26" i="25"/>
  <c r="AU27" i="25"/>
  <c r="AU28" i="25"/>
  <c r="AU29" i="25"/>
  <c r="AT24" i="25"/>
  <c r="AT25" i="25"/>
  <c r="AT26" i="25"/>
  <c r="AT27" i="25"/>
  <c r="AT28" i="25"/>
  <c r="AM12" i="25"/>
  <c r="AM13" i="25"/>
  <c r="AM14" i="25"/>
  <c r="AM15" i="25"/>
  <c r="AM16" i="25"/>
  <c r="AL11" i="25"/>
  <c r="AL12" i="25"/>
  <c r="AL13" i="25"/>
  <c r="AL14" i="25"/>
  <c r="AL15" i="25"/>
  <c r="AS23" i="25"/>
  <c r="AS24" i="25"/>
  <c r="AS25" i="25"/>
  <c r="AS26" i="25"/>
  <c r="AS27" i="25"/>
  <c r="AP20" i="25"/>
  <c r="AP22" i="25"/>
  <c r="AP21" i="25"/>
  <c r="AP23" i="25"/>
  <c r="AP24" i="25"/>
  <c r="AG11" i="25"/>
  <c r="AG12" i="25"/>
  <c r="AG13" i="25"/>
  <c r="AG14" i="25"/>
  <c r="AG15" i="25"/>
  <c r="AS18" i="25"/>
  <c r="AS19" i="25"/>
  <c r="AS20" i="25"/>
  <c r="AS21" i="25"/>
  <c r="AS22" i="25"/>
  <c r="S12" i="25"/>
  <c r="Q10" i="25"/>
  <c r="Q12" i="25"/>
  <c r="L47" i="25"/>
  <c r="S14" i="25"/>
  <c r="Q47" i="25" l="1"/>
  <c r="T13" i="25"/>
  <c r="R13" i="25"/>
  <c r="R11" i="25"/>
  <c r="T15" i="25"/>
  <c r="S47" i="25"/>
  <c r="U14" i="25" l="1"/>
  <c r="R47" i="25"/>
  <c r="T47" i="25"/>
  <c r="U16" i="25"/>
  <c r="V15" i="25" l="1"/>
  <c r="V17" i="25"/>
  <c r="U47" i="25"/>
  <c r="W16" i="25" l="1"/>
  <c r="V47" i="25"/>
  <c r="W18" i="25"/>
  <c r="X17" i="25" l="1"/>
  <c r="X19" i="25"/>
  <c r="W47" i="25"/>
  <c r="Y18" i="25" l="1"/>
  <c r="X47" i="25"/>
  <c r="Y20" i="25"/>
  <c r="Z19" i="25" l="1"/>
  <c r="Y47" i="25"/>
  <c r="Z21" i="25"/>
  <c r="AA20" i="25" l="1"/>
  <c r="AA22" i="25"/>
  <c r="Z47" i="25"/>
  <c r="AB21" i="25" l="1"/>
  <c r="AB23" i="25"/>
  <c r="AA47" i="25"/>
  <c r="AB47" i="25" l="1"/>
  <c r="AC22" i="25"/>
  <c r="AD23" i="25"/>
  <c r="AX23" i="25" s="1"/>
  <c r="AC24" i="25"/>
  <c r="AC47" i="25" l="1"/>
  <c r="AD25" i="25"/>
  <c r="AE24" i="25"/>
  <c r="AX24" i="25" s="1"/>
  <c r="AF25" i="25" l="1"/>
  <c r="AX25" i="25" s="1"/>
  <c r="AE26" i="25"/>
  <c r="AD47" i="25"/>
  <c r="AE47" i="25" l="1"/>
  <c r="AG26" i="25"/>
  <c r="AX26" i="25" s="1"/>
  <c r="AF27" i="25"/>
  <c r="AF47" i="25" l="1"/>
  <c r="AG28" i="25"/>
  <c r="AH27" i="25"/>
  <c r="AX27" i="25" s="1"/>
  <c r="AH29" i="25" l="1"/>
  <c r="AI28" i="25"/>
  <c r="AX28" i="25" s="1"/>
  <c r="AG47" i="25"/>
  <c r="AI30" i="25" l="1"/>
  <c r="AJ29" i="25"/>
  <c r="AX29" i="25" s="1"/>
  <c r="AH47" i="25"/>
  <c r="AJ31" i="25" l="1"/>
  <c r="AK30" i="25"/>
  <c r="AX30" i="25" s="1"/>
  <c r="AI47" i="25"/>
  <c r="AK32" i="25" l="1"/>
  <c r="AL31" i="25"/>
  <c r="AX31" i="25" s="1"/>
  <c r="AJ47" i="25"/>
  <c r="AK47" i="25" l="1"/>
  <c r="AL33" i="25"/>
  <c r="AL10" i="25"/>
  <c r="AM32" i="25"/>
  <c r="AX32" i="25" s="1"/>
  <c r="AL47" i="25" l="1"/>
  <c r="AM34" i="25"/>
  <c r="AM11" i="25"/>
  <c r="AN33" i="25"/>
  <c r="AX33" i="25" s="1"/>
  <c r="AM10" i="25"/>
  <c r="AM47" i="25" l="1"/>
  <c r="AN12" i="25"/>
  <c r="AN11" i="25"/>
  <c r="AN35" i="25"/>
  <c r="AO34" i="25"/>
  <c r="AX34" i="25" s="1"/>
  <c r="AN10" i="25"/>
  <c r="AN47" i="25" l="1"/>
  <c r="AO13" i="25"/>
  <c r="AO12" i="25"/>
  <c r="AO11" i="25"/>
  <c r="AO36" i="25"/>
  <c r="AP35" i="25"/>
  <c r="AX35" i="25" s="1"/>
  <c r="AO10" i="25"/>
  <c r="AO47" i="25" l="1"/>
  <c r="AP13" i="25"/>
  <c r="AP14" i="25"/>
  <c r="AP11" i="25"/>
  <c r="AP12" i="25"/>
  <c r="AQ36" i="25"/>
  <c r="AX36" i="25" s="1"/>
  <c r="AP10" i="25"/>
  <c r="AP37" i="25"/>
  <c r="AQ12" i="25" l="1"/>
  <c r="AQ11" i="25"/>
  <c r="AQ13" i="25"/>
  <c r="AQ38" i="25"/>
  <c r="AQ15" i="25"/>
  <c r="AQ14" i="25"/>
  <c r="AQ10" i="25"/>
  <c r="AR37" i="25"/>
  <c r="AX37" i="25" s="1"/>
  <c r="AP47" i="25"/>
  <c r="AQ47" i="25" l="1"/>
  <c r="AR11" i="25"/>
  <c r="AR12" i="25"/>
  <c r="AR13" i="25"/>
  <c r="AR16" i="25"/>
  <c r="AR15" i="25"/>
  <c r="AR14" i="25"/>
  <c r="AR39" i="25"/>
  <c r="AS38" i="25"/>
  <c r="AX38" i="25" s="1"/>
  <c r="AR10" i="25"/>
  <c r="AR47" i="25" l="1"/>
  <c r="AS11" i="25"/>
  <c r="AS12" i="25"/>
  <c r="AS16" i="25"/>
  <c r="AS13" i="25"/>
  <c r="AS15" i="25"/>
  <c r="AS14" i="25"/>
  <c r="AS17" i="25"/>
  <c r="AT39" i="25"/>
  <c r="AX39" i="25" s="1"/>
  <c r="AS40" i="25"/>
  <c r="AS10" i="25"/>
  <c r="AS47" i="25" l="1"/>
  <c r="AT13" i="25"/>
  <c r="AT18" i="25"/>
  <c r="AT14" i="25"/>
  <c r="AT15" i="25"/>
  <c r="AT17" i="25"/>
  <c r="AT16" i="25"/>
  <c r="AT11" i="25"/>
  <c r="AT12" i="25"/>
  <c r="AU40" i="25"/>
  <c r="AX40" i="25" s="1"/>
  <c r="AT41" i="25"/>
  <c r="AT10" i="25"/>
  <c r="AT47" i="25" l="1"/>
  <c r="AU19" i="25"/>
  <c r="AU16" i="25"/>
  <c r="AU14" i="25"/>
  <c r="AU13" i="25"/>
  <c r="AU17" i="25"/>
  <c r="AU15" i="25"/>
  <c r="AU12" i="25"/>
  <c r="AU11" i="25"/>
  <c r="AU10" i="25"/>
  <c r="AU18" i="25"/>
  <c r="AU42" i="25"/>
  <c r="AV41" i="25" l="1"/>
  <c r="AX41" i="25" s="1"/>
  <c r="AV11" i="25"/>
  <c r="AV12" i="25"/>
  <c r="AV13" i="25"/>
  <c r="AV14" i="25"/>
  <c r="AV15" i="25"/>
  <c r="AV16" i="25"/>
  <c r="AV17" i="25"/>
  <c r="AV18" i="25"/>
  <c r="AV19" i="25"/>
  <c r="AV20" i="25"/>
  <c r="AW42" i="25"/>
  <c r="AX42" i="25" s="1"/>
  <c r="AU47" i="25"/>
  <c r="AX22" i="25"/>
  <c r="AV43" i="25"/>
  <c r="AX43" i="25" s="1"/>
  <c r="AV45" i="25"/>
  <c r="AX45" i="25" s="1"/>
  <c r="AV10" i="25"/>
  <c r="AW10" i="25" l="1"/>
  <c r="AX10" i="25" s="1"/>
  <c r="AW11" i="25"/>
  <c r="AX11" i="25" s="1"/>
  <c r="AW12" i="25"/>
  <c r="AX12" i="25" s="1"/>
  <c r="AW13" i="25"/>
  <c r="AX13" i="25" s="1"/>
  <c r="AW14" i="25"/>
  <c r="AX14" i="25" s="1"/>
  <c r="AW15" i="25"/>
  <c r="AX15" i="25" s="1"/>
  <c r="AW16" i="25"/>
  <c r="AX16" i="25" s="1"/>
  <c r="AW17" i="25"/>
  <c r="AX17" i="25" s="1"/>
  <c r="AW18" i="25"/>
  <c r="AX18" i="25" s="1"/>
  <c r="AW19" i="25"/>
  <c r="AX19" i="25" s="1"/>
  <c r="AW20" i="25"/>
  <c r="AX20" i="25" s="1"/>
  <c r="AW21" i="25"/>
  <c r="AX21" i="25" s="1"/>
  <c r="AV47" i="25"/>
  <c r="AX47" i="25" l="1"/>
  <c r="AW47" i="25"/>
  <c r="B3" i="31" s="1" a="1"/>
  <c r="B4" i="31" l="1"/>
  <c r="C8" i="10" s="1"/>
  <c r="B10" i="31"/>
  <c r="C14" i="10" s="1"/>
  <c r="B26" i="31"/>
  <c r="C30" i="10" s="1"/>
  <c r="B11" i="31"/>
  <c r="C15" i="10" s="1"/>
  <c r="B27" i="31"/>
  <c r="C31" i="10" s="1"/>
  <c r="B14" i="31"/>
  <c r="C18" i="10" s="1"/>
  <c r="B30" i="31"/>
  <c r="C34" i="10" s="1"/>
  <c r="B16" i="31"/>
  <c r="C20" i="10" s="1"/>
  <c r="B32" i="31"/>
  <c r="C36" i="10" s="1"/>
  <c r="B18" i="31"/>
  <c r="C22" i="10" s="1"/>
  <c r="B34" i="31"/>
  <c r="C38" i="10" s="1"/>
  <c r="B3" i="31"/>
  <c r="C7" i="10" s="1"/>
  <c r="B19" i="31"/>
  <c r="C23" i="10" s="1"/>
  <c r="B35" i="31"/>
  <c r="C39" i="10" s="1"/>
  <c r="B6" i="31"/>
  <c r="C10" i="10" s="1"/>
  <c r="B22" i="31"/>
  <c r="C26" i="10" s="1"/>
  <c r="B8" i="31"/>
  <c r="C12" i="10" s="1"/>
  <c r="B24" i="31"/>
  <c r="C28" i="10" s="1"/>
  <c r="B17" i="31"/>
  <c r="C21" i="10" s="1"/>
  <c r="B13" i="31"/>
  <c r="C17" i="10" s="1"/>
  <c r="B28" i="31"/>
  <c r="C32" i="10" s="1"/>
  <c r="B23" i="31"/>
  <c r="C27" i="10" s="1"/>
  <c r="B12" i="31"/>
  <c r="C16" i="10" s="1"/>
  <c r="B9" i="31"/>
  <c r="C13" i="10" s="1"/>
  <c r="B5" i="31"/>
  <c r="C9" i="10" s="1"/>
  <c r="B31" i="31"/>
  <c r="C35" i="10" s="1"/>
  <c r="B20" i="31"/>
  <c r="C24" i="10" s="1"/>
  <c r="B15" i="31"/>
  <c r="C19" i="10" s="1"/>
  <c r="B7" i="31"/>
  <c r="C11" i="10" s="1"/>
  <c r="B33" i="31"/>
  <c r="C37" i="10" s="1"/>
  <c r="B29" i="31"/>
  <c r="C33" i="10" s="1"/>
  <c r="B25" i="31"/>
  <c r="C29" i="10" s="1"/>
  <c r="B21" i="31"/>
  <c r="C25" i="10" s="1"/>
  <c r="C19" i="23" l="1"/>
  <c r="E18" i="23"/>
  <c r="E19" i="23" l="1"/>
  <c r="C5" i="4" s="1"/>
  <c r="B5" i="4"/>
  <c r="AC52" i="4" s="1"/>
  <c r="C20" i="23"/>
  <c r="AO52" i="4" l="1"/>
  <c r="AR50" i="4"/>
  <c r="I36" i="4"/>
  <c r="I42" i="4"/>
  <c r="I31" i="4"/>
  <c r="W50" i="4"/>
  <c r="I38" i="4"/>
  <c r="R50" i="4"/>
  <c r="AT53" i="4"/>
  <c r="I45" i="4"/>
  <c r="AD51" i="4"/>
  <c r="AV51" i="4"/>
  <c r="T53" i="4"/>
  <c r="AD52" i="4"/>
  <c r="Q52" i="4"/>
  <c r="T50" i="4"/>
  <c r="I16" i="4"/>
  <c r="AQ50" i="4"/>
  <c r="AT50" i="4"/>
  <c r="B6" i="4"/>
  <c r="B6" i="19" s="1"/>
  <c r="I40" i="4"/>
  <c r="I32" i="4"/>
  <c r="I21" i="4"/>
  <c r="I18" i="4"/>
  <c r="AG52" i="4"/>
  <c r="Y51" i="4"/>
  <c r="AM53" i="4"/>
  <c r="Q53" i="4"/>
  <c r="AW51" i="4"/>
  <c r="AL52" i="4"/>
  <c r="AT51" i="4"/>
  <c r="Z51" i="4"/>
  <c r="AW52" i="4"/>
  <c r="Z52" i="4"/>
  <c r="P50" i="4"/>
  <c r="AF51" i="4"/>
  <c r="AH52" i="4"/>
  <c r="AS53" i="4"/>
  <c r="Q50" i="4"/>
  <c r="AO50" i="4"/>
  <c r="AE50" i="4"/>
  <c r="I14" i="4"/>
  <c r="I33" i="4"/>
  <c r="Q51" i="4"/>
  <c r="AO53" i="4"/>
  <c r="AT52" i="4"/>
  <c r="R52" i="4"/>
  <c r="AJ53" i="4"/>
  <c r="X52" i="4"/>
  <c r="AR53" i="4"/>
  <c r="AH51" i="4"/>
  <c r="AR51" i="4"/>
  <c r="Z50" i="4"/>
  <c r="I41" i="4"/>
  <c r="AL50" i="4"/>
  <c r="S50" i="4"/>
  <c r="AO51" i="4"/>
  <c r="Z53" i="4"/>
  <c r="I17" i="4"/>
  <c r="I43" i="4"/>
  <c r="I13" i="4"/>
  <c r="AK50" i="4"/>
  <c r="AH50" i="4"/>
  <c r="I28" i="4"/>
  <c r="AS50" i="4"/>
  <c r="I19" i="4"/>
  <c r="I46" i="4"/>
  <c r="AP51" i="4"/>
  <c r="AP18" i="4" s="1"/>
  <c r="U52" i="4"/>
  <c r="AI52" i="4"/>
  <c r="AI53" i="4"/>
  <c r="AQ53" i="4"/>
  <c r="AJ52" i="4"/>
  <c r="AH53" i="4"/>
  <c r="S53" i="4"/>
  <c r="U51" i="4"/>
  <c r="AW50" i="4"/>
  <c r="I20" i="4"/>
  <c r="AI50" i="4"/>
  <c r="I11" i="4"/>
  <c r="AV53" i="4"/>
  <c r="AK51" i="4"/>
  <c r="V53" i="4"/>
  <c r="U50" i="4"/>
  <c r="X50" i="4"/>
  <c r="AF50" i="4"/>
  <c r="I29" i="4"/>
  <c r="B5" i="19"/>
  <c r="Y52" i="4"/>
  <c r="AE51" i="4"/>
  <c r="AM51" i="4"/>
  <c r="S52" i="4"/>
  <c r="AG51" i="4"/>
  <c r="AM52" i="4"/>
  <c r="R53" i="4"/>
  <c r="AU52" i="4"/>
  <c r="AB51" i="4"/>
  <c r="W53" i="4"/>
  <c r="P53" i="4"/>
  <c r="AA52" i="4"/>
  <c r="AG50" i="4"/>
  <c r="I39" i="4"/>
  <c r="I34" i="4"/>
  <c r="AF53" i="4"/>
  <c r="AK53" i="4"/>
  <c r="AB53" i="4"/>
  <c r="AG53" i="4"/>
  <c r="AQ52" i="4"/>
  <c r="AC51" i="4"/>
  <c r="I44" i="4"/>
  <c r="I26" i="4"/>
  <c r="I30" i="4"/>
  <c r="I24" i="4"/>
  <c r="I25" i="4"/>
  <c r="I37" i="4"/>
  <c r="AN50" i="4"/>
  <c r="AD50" i="4"/>
  <c r="Y50" i="4"/>
  <c r="I15" i="4"/>
  <c r="AM50" i="4"/>
  <c r="P51" i="4"/>
  <c r="AR52" i="4"/>
  <c r="AP52" i="4"/>
  <c r="O51" i="4"/>
  <c r="AD53" i="4"/>
  <c r="AW53" i="4"/>
  <c r="AA51" i="4"/>
  <c r="W52" i="4"/>
  <c r="AP53" i="4"/>
  <c r="AU53" i="4"/>
  <c r="V52" i="4"/>
  <c r="AU51" i="4"/>
  <c r="AC50" i="4"/>
  <c r="AU50" i="4"/>
  <c r="Y53" i="4"/>
  <c r="AE53" i="4"/>
  <c r="AL53" i="4"/>
  <c r="I10" i="4"/>
  <c r="AP50" i="4"/>
  <c r="I22" i="4"/>
  <c r="I23" i="4"/>
  <c r="I27" i="4"/>
  <c r="AA50" i="4"/>
  <c r="I12" i="4"/>
  <c r="AB50" i="4"/>
  <c r="AN51" i="4"/>
  <c r="AV52" i="4"/>
  <c r="AK52" i="4"/>
  <c r="AB52" i="4"/>
  <c r="AJ51" i="4"/>
  <c r="W51" i="4"/>
  <c r="P52" i="4"/>
  <c r="AQ51" i="4"/>
  <c r="AA53" i="4"/>
  <c r="AS52" i="4"/>
  <c r="AS51" i="4"/>
  <c r="AN53" i="4"/>
  <c r="U53" i="4"/>
  <c r="R51" i="4"/>
  <c r="AI51" i="4"/>
  <c r="S51" i="4"/>
  <c r="AF52" i="4"/>
  <c r="AL51" i="4"/>
  <c r="T52" i="4"/>
  <c r="T51" i="4"/>
  <c r="AN52" i="4"/>
  <c r="X51" i="4"/>
  <c r="AE52" i="4"/>
  <c r="X53" i="4"/>
  <c r="V51" i="4"/>
  <c r="AC53" i="4"/>
  <c r="AV50" i="4"/>
  <c r="I35" i="4"/>
  <c r="V50" i="4"/>
  <c r="AJ50" i="4"/>
  <c r="J14" i="4"/>
  <c r="J46" i="4"/>
  <c r="J34" i="4"/>
  <c r="J20" i="4"/>
  <c r="J37" i="4"/>
  <c r="J23" i="4"/>
  <c r="J17" i="4"/>
  <c r="J42" i="4"/>
  <c r="J28" i="4"/>
  <c r="O52" i="4"/>
  <c r="C6" i="4"/>
  <c r="C6" i="19" s="1"/>
  <c r="J29" i="4"/>
  <c r="J25" i="4"/>
  <c r="J12" i="4"/>
  <c r="J36" i="4"/>
  <c r="J40" i="4"/>
  <c r="J38" i="4"/>
  <c r="J32" i="4"/>
  <c r="J18" i="4"/>
  <c r="J44" i="4"/>
  <c r="J13" i="4"/>
  <c r="C5" i="19"/>
  <c r="J15" i="4"/>
  <c r="J41" i="4"/>
  <c r="J27" i="4"/>
  <c r="J21" i="4"/>
  <c r="J45" i="4"/>
  <c r="J22" i="4"/>
  <c r="J11" i="4"/>
  <c r="J35" i="4"/>
  <c r="J24" i="4"/>
  <c r="J16" i="4"/>
  <c r="J31" i="4"/>
  <c r="J19" i="4"/>
  <c r="J43" i="4"/>
  <c r="J30" i="4"/>
  <c r="J39" i="4"/>
  <c r="J26" i="4"/>
  <c r="J10" i="4"/>
  <c r="J33" i="4"/>
  <c r="E20" i="23"/>
  <c r="AR12" i="4" l="1"/>
  <c r="AT17" i="4"/>
  <c r="AP51" i="19"/>
  <c r="I40" i="19"/>
  <c r="AM14" i="4"/>
  <c r="AR51" i="19"/>
  <c r="AF53" i="19"/>
  <c r="AM50" i="19"/>
  <c r="AB53" i="19"/>
  <c r="Q50" i="19"/>
  <c r="AA51" i="19"/>
  <c r="AB52" i="19"/>
  <c r="AP53" i="19"/>
  <c r="U50" i="19"/>
  <c r="AN51" i="19"/>
  <c r="I32" i="19"/>
  <c r="AO51" i="19"/>
  <c r="Z52" i="19"/>
  <c r="AN16" i="4"/>
  <c r="AM18" i="4"/>
  <c r="AK14" i="4"/>
  <c r="Q10" i="4"/>
  <c r="Q48" i="4" s="1"/>
  <c r="AP11" i="4"/>
  <c r="AQ22" i="4"/>
  <c r="AR14" i="4"/>
  <c r="AS24" i="4"/>
  <c r="AK11" i="4"/>
  <c r="AQ12" i="4"/>
  <c r="AH14" i="4"/>
  <c r="AR18" i="4"/>
  <c r="AU16" i="4"/>
  <c r="AD11" i="4"/>
  <c r="AT24" i="4"/>
  <c r="AK16" i="4"/>
  <c r="AN10" i="4"/>
  <c r="AR26" i="4"/>
  <c r="W16" i="4"/>
  <c r="AQ20" i="4"/>
  <c r="AN18" i="4"/>
  <c r="AB10" i="4"/>
  <c r="AK13" i="4"/>
  <c r="AC10" i="4"/>
  <c r="AI28" i="4"/>
  <c r="AH16" i="4"/>
  <c r="AT13" i="4"/>
  <c r="AP35" i="4"/>
  <c r="AS12" i="4"/>
  <c r="AP16" i="4"/>
  <c r="P50" i="19"/>
  <c r="Y52" i="19"/>
  <c r="P53" i="19"/>
  <c r="AH10" i="4"/>
  <c r="U14" i="4"/>
  <c r="AC50" i="19"/>
  <c r="AG53" i="19"/>
  <c r="S53" i="19"/>
  <c r="AR21" i="4"/>
  <c r="AP22" i="4"/>
  <c r="AN11" i="4"/>
  <c r="AK30" i="4"/>
  <c r="AR17" i="4"/>
  <c r="AR37" i="4"/>
  <c r="AR10" i="4"/>
  <c r="AP13" i="4"/>
  <c r="AR20" i="4"/>
  <c r="AP15" i="4"/>
  <c r="AO19" i="4"/>
  <c r="AM19" i="4"/>
  <c r="AF12" i="4"/>
  <c r="AD10" i="4"/>
  <c r="AI13" i="4"/>
  <c r="AK15" i="4"/>
  <c r="AT14" i="4"/>
  <c r="AL20" i="4"/>
  <c r="AD23" i="4"/>
  <c r="AS10" i="4"/>
  <c r="AH13" i="4"/>
  <c r="AK19" i="4"/>
  <c r="AT12" i="4"/>
  <c r="AT11" i="4"/>
  <c r="AT10" i="4"/>
  <c r="AR24" i="4"/>
  <c r="AR23" i="4"/>
  <c r="AB21" i="4"/>
  <c r="AP21" i="4"/>
  <c r="AP17" i="4"/>
  <c r="AT23" i="4"/>
  <c r="AT16" i="4"/>
  <c r="AT15" i="4"/>
  <c r="AI14" i="4"/>
  <c r="AH12" i="4"/>
  <c r="AK17" i="4"/>
  <c r="AT27" i="4"/>
  <c r="AT20" i="4"/>
  <c r="AT21" i="4"/>
  <c r="AR15" i="4"/>
  <c r="AR16" i="4"/>
  <c r="AP10" i="4"/>
  <c r="AP12" i="4"/>
  <c r="AT28" i="4"/>
  <c r="AT26" i="4"/>
  <c r="AD12" i="4"/>
  <c r="AN20" i="4"/>
  <c r="AH15" i="4"/>
  <c r="AK10" i="4"/>
  <c r="AK18" i="4"/>
  <c r="AT25" i="4"/>
  <c r="AT39" i="4"/>
  <c r="AR13" i="4"/>
  <c r="AR11" i="4"/>
  <c r="AP14" i="4"/>
  <c r="AP23" i="4"/>
  <c r="AH27" i="4"/>
  <c r="AH11" i="4"/>
  <c r="AT22" i="4"/>
  <c r="AT18" i="4"/>
  <c r="AR25" i="4"/>
  <c r="AR22" i="4"/>
  <c r="AP20" i="4"/>
  <c r="AP19" i="4"/>
  <c r="AM16" i="4"/>
  <c r="AS13" i="4"/>
  <c r="AG12" i="4"/>
  <c r="AM10" i="4"/>
  <c r="AK12" i="4"/>
  <c r="AT19" i="4"/>
  <c r="AR19" i="4"/>
  <c r="AP24" i="4"/>
  <c r="AU15" i="4"/>
  <c r="AI12" i="4"/>
  <c r="Z19" i="4"/>
  <c r="AQ10" i="4"/>
  <c r="AQ15" i="4"/>
  <c r="AV12" i="4"/>
  <c r="AW42" i="4"/>
  <c r="AX42" i="4" s="1"/>
  <c r="R11" i="4"/>
  <c r="AA20" i="4"/>
  <c r="AU22" i="4"/>
  <c r="AO16" i="4"/>
  <c r="AI11" i="4"/>
  <c r="AQ13" i="4"/>
  <c r="AQ23" i="4"/>
  <c r="AI17" i="4"/>
  <c r="AQ21" i="4"/>
  <c r="AQ11" i="4"/>
  <c r="AW10" i="4"/>
  <c r="AW11" i="4"/>
  <c r="AW12" i="4"/>
  <c r="AW13" i="4"/>
  <c r="AW14" i="4"/>
  <c r="AW16" i="4"/>
  <c r="AW15" i="4"/>
  <c r="AW17" i="4"/>
  <c r="AW18" i="4"/>
  <c r="AW19" i="4"/>
  <c r="AW21" i="4"/>
  <c r="AW20" i="4"/>
  <c r="AW22" i="4"/>
  <c r="AW23" i="4"/>
  <c r="AW24" i="4"/>
  <c r="AW25" i="4"/>
  <c r="AW26" i="4"/>
  <c r="AW27" i="4"/>
  <c r="AW28" i="4"/>
  <c r="AW29" i="4"/>
  <c r="AW30" i="4"/>
  <c r="AW31" i="4"/>
  <c r="AQ18" i="4"/>
  <c r="AQ16" i="4"/>
  <c r="AQ17" i="4"/>
  <c r="AQ25" i="4"/>
  <c r="AU20" i="4"/>
  <c r="AI16" i="4"/>
  <c r="AQ24" i="4"/>
  <c r="AQ19" i="4"/>
  <c r="AI15" i="4"/>
  <c r="AI10" i="4"/>
  <c r="AQ36" i="4"/>
  <c r="AQ14" i="4"/>
  <c r="AM17" i="4"/>
  <c r="AM20" i="4"/>
  <c r="Z50" i="19"/>
  <c r="AI50" i="19"/>
  <c r="AS50" i="19"/>
  <c r="AB50" i="19"/>
  <c r="I30" i="19"/>
  <c r="I36" i="19"/>
  <c r="AQ53" i="19"/>
  <c r="X52" i="19"/>
  <c r="I29" i="19"/>
  <c r="I18" i="19"/>
  <c r="R53" i="19"/>
  <c r="V51" i="19"/>
  <c r="AM51" i="19"/>
  <c r="AL53" i="19"/>
  <c r="P51" i="19"/>
  <c r="X51" i="19"/>
  <c r="AO53" i="19"/>
  <c r="AR52" i="19"/>
  <c r="I33" i="19"/>
  <c r="X53" i="19"/>
  <c r="AU27" i="4"/>
  <c r="AU12" i="4"/>
  <c r="AU18" i="4"/>
  <c r="AS38" i="4"/>
  <c r="AS17" i="4"/>
  <c r="AS27" i="4"/>
  <c r="AO12" i="4"/>
  <c r="AK50" i="19"/>
  <c r="X50" i="19"/>
  <c r="I38" i="19"/>
  <c r="I22" i="19"/>
  <c r="I45" i="19"/>
  <c r="I16" i="19"/>
  <c r="AH52" i="19"/>
  <c r="S51" i="19"/>
  <c r="AH51" i="19"/>
  <c r="AU53" i="19"/>
  <c r="AA52" i="19"/>
  <c r="Z53" i="19"/>
  <c r="AS51" i="19"/>
  <c r="AD52" i="19"/>
  <c r="AJ53" i="19"/>
  <c r="I14" i="19"/>
  <c r="AU51" i="19"/>
  <c r="AU17" i="4"/>
  <c r="AU14" i="4"/>
  <c r="AS19" i="4"/>
  <c r="AS14" i="4"/>
  <c r="AS16" i="4"/>
  <c r="AO22" i="4"/>
  <c r="AJ50" i="19"/>
  <c r="AM15" i="4"/>
  <c r="I12" i="19"/>
  <c r="AN50" i="19"/>
  <c r="AD50" i="19"/>
  <c r="AE50" i="19"/>
  <c r="I28" i="19"/>
  <c r="I37" i="19"/>
  <c r="I44" i="19"/>
  <c r="I21" i="19"/>
  <c r="I11" i="19"/>
  <c r="AR53" i="19"/>
  <c r="R52" i="19"/>
  <c r="I26" i="19"/>
  <c r="AD53" i="19"/>
  <c r="AE53" i="19"/>
  <c r="AS53" i="19"/>
  <c r="AK51" i="19"/>
  <c r="T52" i="19"/>
  <c r="AC53" i="19"/>
  <c r="I27" i="19"/>
  <c r="Q51" i="19"/>
  <c r="AP52" i="19"/>
  <c r="T51" i="19"/>
  <c r="AU21" i="4"/>
  <c r="AU23" i="4"/>
  <c r="AS23" i="4"/>
  <c r="AS21" i="4"/>
  <c r="AO21" i="4"/>
  <c r="AG11" i="4"/>
  <c r="AM12" i="4"/>
  <c r="I25" i="19"/>
  <c r="AU29" i="4"/>
  <c r="AM21" i="4"/>
  <c r="AG50" i="19"/>
  <c r="AO50" i="19"/>
  <c r="W50" i="19"/>
  <c r="R50" i="19"/>
  <c r="I24" i="19"/>
  <c r="I43" i="19"/>
  <c r="I41" i="19"/>
  <c r="I35" i="19"/>
  <c r="AT52" i="19"/>
  <c r="AQ52" i="19"/>
  <c r="AF52" i="19"/>
  <c r="S52" i="19"/>
  <c r="Q52" i="19"/>
  <c r="AB51" i="19"/>
  <c r="AG52" i="19"/>
  <c r="AU52" i="19"/>
  <c r="U52" i="19"/>
  <c r="AN53" i="19"/>
  <c r="AN52" i="19"/>
  <c r="AM53" i="19"/>
  <c r="AL52" i="19"/>
  <c r="AU13" i="4"/>
  <c r="AU26" i="4"/>
  <c r="AS11" i="4"/>
  <c r="AS25" i="4"/>
  <c r="AO10" i="4"/>
  <c r="AO23" i="4"/>
  <c r="AU11" i="4"/>
  <c r="AS15" i="4"/>
  <c r="AS20" i="4"/>
  <c r="AO34" i="4"/>
  <c r="AO17" i="4"/>
  <c r="AQ50" i="19"/>
  <c r="O51" i="19"/>
  <c r="I39" i="19"/>
  <c r="AM32" i="4"/>
  <c r="AR50" i="19"/>
  <c r="AM52" i="19"/>
  <c r="I31" i="19"/>
  <c r="AI52" i="19"/>
  <c r="T53" i="19"/>
  <c r="Y53" i="19"/>
  <c r="AS52" i="19"/>
  <c r="AD51" i="19"/>
  <c r="Q53" i="19"/>
  <c r="AH53" i="19"/>
  <c r="AU10" i="4"/>
  <c r="AU28" i="4"/>
  <c r="AU19" i="4"/>
  <c r="AS26" i="4"/>
  <c r="AS18" i="4"/>
  <c r="AO20" i="4"/>
  <c r="AO14" i="4"/>
  <c r="I13" i="19"/>
  <c r="AP50" i="19"/>
  <c r="AA53" i="19"/>
  <c r="AC51" i="19"/>
  <c r="Y51" i="19"/>
  <c r="I17" i="19"/>
  <c r="AO52" i="19"/>
  <c r="U53" i="19"/>
  <c r="AG51" i="19"/>
  <c r="V52" i="19"/>
  <c r="W51" i="19"/>
  <c r="I46" i="19"/>
  <c r="P52" i="19"/>
  <c r="AI53" i="19"/>
  <c r="AK53" i="19"/>
  <c r="AK52" i="19"/>
  <c r="W52" i="19"/>
  <c r="AU24" i="4"/>
  <c r="AM11" i="4"/>
  <c r="AT50" i="19"/>
  <c r="AL50" i="19"/>
  <c r="AA50" i="19"/>
  <c r="Y50" i="19"/>
  <c r="I34" i="19"/>
  <c r="I15" i="19"/>
  <c r="AI51" i="19"/>
  <c r="AJ52" i="19"/>
  <c r="V53" i="19"/>
  <c r="AE51" i="19"/>
  <c r="AL51" i="19"/>
  <c r="U51" i="19"/>
  <c r="AM13" i="4"/>
  <c r="AU50" i="19"/>
  <c r="S50" i="19"/>
  <c r="T50" i="19"/>
  <c r="V50" i="19"/>
  <c r="AF50" i="19"/>
  <c r="I23" i="19"/>
  <c r="I10" i="19"/>
  <c r="I20" i="19"/>
  <c r="AH50" i="19"/>
  <c r="I19" i="19"/>
  <c r="W53" i="19"/>
  <c r="AJ51" i="19"/>
  <c r="AE52" i="19"/>
  <c r="AF51" i="19"/>
  <c r="R51" i="19"/>
  <c r="I42" i="19"/>
  <c r="Z51" i="19"/>
  <c r="AQ51" i="19"/>
  <c r="AC52" i="19"/>
  <c r="AT53" i="19"/>
  <c r="AT51" i="19"/>
  <c r="AU40" i="4"/>
  <c r="AU25" i="4"/>
  <c r="AS22" i="4"/>
  <c r="AO13" i="4"/>
  <c r="AO18" i="4"/>
  <c r="AG15" i="4"/>
  <c r="AG14" i="4"/>
  <c r="Y18" i="4"/>
  <c r="AO11" i="4"/>
  <c r="AG10" i="4"/>
  <c r="AO15" i="4"/>
  <c r="AG26" i="4"/>
  <c r="AG13" i="4"/>
  <c r="AC22" i="4"/>
  <c r="AE11" i="4"/>
  <c r="AF13" i="4"/>
  <c r="AN21" i="4"/>
  <c r="S12" i="4"/>
  <c r="AF10" i="4"/>
  <c r="AF25" i="4"/>
  <c r="AF11" i="4"/>
  <c r="AF14" i="4"/>
  <c r="AL10" i="4"/>
  <c r="AL31" i="4"/>
  <c r="AL17" i="4"/>
  <c r="AL18" i="4"/>
  <c r="AL12" i="4"/>
  <c r="AL19" i="4"/>
  <c r="AL15" i="4"/>
  <c r="AL14" i="4"/>
  <c r="AL16" i="4"/>
  <c r="AL11" i="4"/>
  <c r="AL13" i="4"/>
  <c r="AC11" i="4"/>
  <c r="T13" i="4"/>
  <c r="AN33" i="4"/>
  <c r="AN17" i="4"/>
  <c r="AN15" i="4"/>
  <c r="AN12" i="4"/>
  <c r="AN14" i="4"/>
  <c r="AN19" i="4"/>
  <c r="AN13" i="4"/>
  <c r="AN22" i="4"/>
  <c r="AV16" i="4"/>
  <c r="X17" i="4"/>
  <c r="AE13" i="4"/>
  <c r="AV11" i="4"/>
  <c r="AE12" i="4"/>
  <c r="AV28" i="4"/>
  <c r="AV26" i="4"/>
  <c r="AV22" i="4"/>
  <c r="AV19" i="4"/>
  <c r="AV24" i="4"/>
  <c r="AV25" i="4"/>
  <c r="AV41" i="4"/>
  <c r="AV23" i="4"/>
  <c r="AV30" i="4"/>
  <c r="AV13" i="4"/>
  <c r="AE24" i="4"/>
  <c r="AV18" i="4"/>
  <c r="AE10" i="4"/>
  <c r="AV15" i="4"/>
  <c r="V15" i="4"/>
  <c r="AV17" i="4"/>
  <c r="AV29" i="4"/>
  <c r="AV27" i="4"/>
  <c r="AV14" i="4"/>
  <c r="AV20" i="4"/>
  <c r="AV10" i="4"/>
  <c r="AJ11" i="4"/>
  <c r="AJ14" i="4"/>
  <c r="AJ12" i="4"/>
  <c r="AJ16" i="4"/>
  <c r="AJ29" i="4"/>
  <c r="AJ17" i="4"/>
  <c r="AJ15" i="4"/>
  <c r="AJ10" i="4"/>
  <c r="AJ18" i="4"/>
  <c r="AJ13" i="4"/>
  <c r="AV21" i="4"/>
  <c r="J43" i="19"/>
  <c r="J14" i="19"/>
  <c r="J35" i="19"/>
  <c r="J27" i="19"/>
  <c r="J20" i="19"/>
  <c r="J21" i="19"/>
  <c r="J32" i="19"/>
  <c r="J23" i="19"/>
  <c r="J44" i="19"/>
  <c r="J12" i="19"/>
  <c r="J13" i="19"/>
  <c r="J25" i="19"/>
  <c r="J17" i="19"/>
  <c r="J42" i="19"/>
  <c r="J34" i="19"/>
  <c r="J19" i="19"/>
  <c r="J36" i="19"/>
  <c r="J31" i="19"/>
  <c r="J11" i="19"/>
  <c r="J22" i="19"/>
  <c r="J33" i="19"/>
  <c r="J37" i="19"/>
  <c r="J24" i="19"/>
  <c r="J15" i="19"/>
  <c r="J41" i="19"/>
  <c r="J16" i="19"/>
  <c r="J40" i="19"/>
  <c r="J39" i="19"/>
  <c r="O52" i="19"/>
  <c r="J46" i="19"/>
  <c r="J30" i="19"/>
  <c r="J10" i="19"/>
  <c r="J29" i="19"/>
  <c r="J45" i="19"/>
  <c r="J28" i="19"/>
  <c r="J26" i="19"/>
  <c r="J18" i="19"/>
  <c r="J38" i="19"/>
  <c r="D5" i="4"/>
  <c r="AP26" i="19" l="1"/>
  <c r="AU25" i="19"/>
  <c r="AU23" i="19"/>
  <c r="AP10" i="19"/>
  <c r="AU28" i="19"/>
  <c r="AP16" i="19"/>
  <c r="U16" i="19"/>
  <c r="AO24" i="19"/>
  <c r="AK18" i="19"/>
  <c r="AU29" i="19"/>
  <c r="AH15" i="19"/>
  <c r="AU31" i="19"/>
  <c r="AU30" i="19"/>
  <c r="AU10" i="19"/>
  <c r="AU11" i="19"/>
  <c r="AU16" i="19"/>
  <c r="AH13" i="19"/>
  <c r="AU18" i="19"/>
  <c r="AU26" i="19"/>
  <c r="AU21" i="19"/>
  <c r="P11" i="19"/>
  <c r="AB10" i="19"/>
  <c r="AU27" i="19"/>
  <c r="AU17" i="19"/>
  <c r="AK12" i="19"/>
  <c r="AU20" i="19"/>
  <c r="AU13" i="19"/>
  <c r="AU24" i="19"/>
  <c r="AU22" i="19"/>
  <c r="AU42" i="19"/>
  <c r="AU15" i="19"/>
  <c r="AU12" i="19"/>
  <c r="AU19" i="19"/>
  <c r="AU14" i="19"/>
  <c r="AC10" i="19"/>
  <c r="AN13" i="19"/>
  <c r="Y20" i="19"/>
  <c r="Z10" i="19"/>
  <c r="AM14" i="19"/>
  <c r="AP24" i="19"/>
  <c r="AH14" i="19"/>
  <c r="AK16" i="19"/>
  <c r="T15" i="19"/>
  <c r="AN22" i="19"/>
  <c r="R13" i="19"/>
  <c r="AE15" i="19"/>
  <c r="AQ25" i="19"/>
  <c r="AB23" i="19"/>
  <c r="AQ22" i="19"/>
  <c r="AL17" i="19"/>
  <c r="AM11" i="19"/>
  <c r="AP22" i="19"/>
  <c r="AK11" i="19"/>
  <c r="AK17" i="19"/>
  <c r="AK13" i="19"/>
  <c r="AH16" i="19"/>
  <c r="AH12" i="19"/>
  <c r="AP14" i="19"/>
  <c r="AP20" i="19"/>
  <c r="AJ18" i="19"/>
  <c r="AC12" i="19"/>
  <c r="Q12" i="19"/>
  <c r="AH17" i="19"/>
  <c r="AP37" i="19"/>
  <c r="V17" i="19"/>
  <c r="W18" i="19"/>
  <c r="AN16" i="19"/>
  <c r="AK32" i="19"/>
  <c r="AP21" i="19"/>
  <c r="AK14" i="19"/>
  <c r="AH11" i="19"/>
  <c r="AP15" i="19"/>
  <c r="AP19" i="19"/>
  <c r="AQ19" i="19"/>
  <c r="AK20" i="19"/>
  <c r="AH29" i="19"/>
  <c r="AP25" i="19"/>
  <c r="AK19" i="19"/>
  <c r="AM10" i="19"/>
  <c r="AH18" i="19"/>
  <c r="AP18" i="19"/>
  <c r="AP17" i="19"/>
  <c r="AP23" i="19"/>
  <c r="AK21" i="19"/>
  <c r="AP13" i="19"/>
  <c r="AK15" i="19"/>
  <c r="AP12" i="19"/>
  <c r="AK10" i="19"/>
  <c r="AH10" i="19"/>
  <c r="AP11" i="19"/>
  <c r="AT16" i="19"/>
  <c r="AG17" i="19"/>
  <c r="AN11" i="19"/>
  <c r="AN15" i="19"/>
  <c r="AE14" i="19"/>
  <c r="AN10" i="19"/>
  <c r="AN18" i="19"/>
  <c r="AC11" i="19"/>
  <c r="AQ16" i="19"/>
  <c r="AC13" i="19"/>
  <c r="AN14" i="19"/>
  <c r="AN35" i="19"/>
  <c r="AN23" i="19"/>
  <c r="AN20" i="19"/>
  <c r="AN21" i="19"/>
  <c r="Z21" i="19"/>
  <c r="AE26" i="19"/>
  <c r="AN17" i="19"/>
  <c r="AN12" i="19"/>
  <c r="AC24" i="19"/>
  <c r="AQ10" i="19"/>
  <c r="AF27" i="19"/>
  <c r="AA11" i="19"/>
  <c r="AI13" i="19"/>
  <c r="AD10" i="19"/>
  <c r="AR28" i="19"/>
  <c r="AS25" i="19"/>
  <c r="AJ19" i="19"/>
  <c r="X19" i="19"/>
  <c r="AN19" i="19"/>
  <c r="AN24" i="19"/>
  <c r="AF15" i="19"/>
  <c r="AE10" i="19"/>
  <c r="AL16" i="19"/>
  <c r="AS27" i="19"/>
  <c r="AB12" i="19"/>
  <c r="S14" i="19"/>
  <c r="AM16" i="19"/>
  <c r="AQ27" i="19"/>
  <c r="AE13" i="19"/>
  <c r="AM20" i="19"/>
  <c r="AM19" i="19"/>
  <c r="AB11" i="19"/>
  <c r="AA22" i="19"/>
  <c r="AQ21" i="19"/>
  <c r="AQ20" i="19"/>
  <c r="AQ14" i="19"/>
  <c r="AE12" i="19"/>
  <c r="AR21" i="19"/>
  <c r="AL12" i="19"/>
  <c r="AQ26" i="19"/>
  <c r="AQ17" i="19"/>
  <c r="AQ11" i="19"/>
  <c r="AM23" i="19"/>
  <c r="AR23" i="19"/>
  <c r="AM12" i="19"/>
  <c r="AM21" i="19"/>
  <c r="AS22" i="19"/>
  <c r="AQ13" i="19"/>
  <c r="AQ23" i="19"/>
  <c r="AO13" i="19"/>
  <c r="AM17" i="19"/>
  <c r="AO16" i="19"/>
  <c r="AE11" i="19"/>
  <c r="AG15" i="19"/>
  <c r="AD14" i="19"/>
  <c r="AM15" i="19"/>
  <c r="AM34" i="19"/>
  <c r="AS26" i="19"/>
  <c r="AT28" i="19"/>
  <c r="AQ18" i="19"/>
  <c r="AQ12" i="19"/>
  <c r="AM18" i="19"/>
  <c r="AT14" i="19"/>
  <c r="AQ24" i="19"/>
  <c r="AQ15" i="19"/>
  <c r="AM13" i="19"/>
  <c r="AJ10" i="19"/>
  <c r="AM22" i="19"/>
  <c r="AI11" i="19"/>
  <c r="AQ38" i="19"/>
  <c r="AO18" i="19"/>
  <c r="AR27" i="19"/>
  <c r="AJ16" i="19"/>
  <c r="AG13" i="19"/>
  <c r="AO22" i="19"/>
  <c r="AO19" i="19"/>
  <c r="AG16" i="19"/>
  <c r="AD25" i="19"/>
  <c r="AR11" i="19"/>
  <c r="AR25" i="19"/>
  <c r="AJ11" i="19"/>
  <c r="AS10" i="19"/>
  <c r="AS11" i="19"/>
  <c r="AS12" i="19"/>
  <c r="AI30" i="19"/>
  <c r="AF10" i="19"/>
  <c r="AL15" i="19"/>
  <c r="AL21" i="19"/>
  <c r="AT23" i="19"/>
  <c r="AT27" i="19"/>
  <c r="AG14" i="19"/>
  <c r="AD13" i="19"/>
  <c r="AR10" i="19"/>
  <c r="AR26" i="19"/>
  <c r="AR20" i="19"/>
  <c r="AJ13" i="19"/>
  <c r="AJ17" i="19"/>
  <c r="AS23" i="19"/>
  <c r="AS13" i="19"/>
  <c r="AS17" i="19"/>
  <c r="AI18" i="19"/>
  <c r="AF14" i="19"/>
  <c r="AA10" i="19"/>
  <c r="AL18" i="19"/>
  <c r="AT10" i="19"/>
  <c r="AT25" i="19"/>
  <c r="AT18" i="19"/>
  <c r="J10" i="21"/>
  <c r="I10" i="21"/>
  <c r="H10" i="21"/>
  <c r="G10" i="21"/>
  <c r="G18" i="21"/>
  <c r="H41" i="21"/>
  <c r="G43" i="21"/>
  <c r="G26" i="21"/>
  <c r="G40" i="21"/>
  <c r="G30" i="21"/>
  <c r="G37" i="21"/>
  <c r="H28" i="21"/>
  <c r="G22" i="21"/>
  <c r="H45" i="21"/>
  <c r="H19" i="21"/>
  <c r="G38" i="21"/>
  <c r="G44" i="21"/>
  <c r="G34" i="21"/>
  <c r="G41" i="21"/>
  <c r="H29" i="21"/>
  <c r="H39" i="21"/>
  <c r="H34" i="21"/>
  <c r="G19" i="21"/>
  <c r="H23" i="21"/>
  <c r="H30" i="21"/>
  <c r="H18" i="21"/>
  <c r="G42" i="21"/>
  <c r="G45" i="21"/>
  <c r="H36" i="21"/>
  <c r="H33" i="21"/>
  <c r="G17" i="21"/>
  <c r="G23" i="21"/>
  <c r="H27" i="21"/>
  <c r="G20" i="21"/>
  <c r="H38" i="21"/>
  <c r="H22" i="21"/>
  <c r="G35" i="21"/>
  <c r="H21" i="21"/>
  <c r="G27" i="21"/>
  <c r="H31" i="21"/>
  <c r="G24" i="21"/>
  <c r="H20" i="21"/>
  <c r="G21" i="21"/>
  <c r="H42" i="21"/>
  <c r="G32" i="21"/>
  <c r="H25" i="21"/>
  <c r="G31" i="21"/>
  <c r="H35" i="21"/>
  <c r="G28" i="21"/>
  <c r="H24" i="21"/>
  <c r="G25" i="21"/>
  <c r="H32" i="21"/>
  <c r="H37" i="21"/>
  <c r="G39" i="21"/>
  <c r="H43" i="21"/>
  <c r="G36" i="21"/>
  <c r="H44" i="21"/>
  <c r="G33" i="21"/>
  <c r="H26" i="21"/>
  <c r="H40" i="21"/>
  <c r="G29" i="21"/>
  <c r="I11" i="21"/>
  <c r="G11" i="21"/>
  <c r="H11" i="21"/>
  <c r="H12" i="21"/>
  <c r="G12" i="21"/>
  <c r="I12" i="21"/>
  <c r="H13" i="21"/>
  <c r="G13" i="21"/>
  <c r="I13" i="21"/>
  <c r="J12" i="21"/>
  <c r="R12" i="21" s="1"/>
  <c r="J11" i="21"/>
  <c r="I14" i="21"/>
  <c r="G14" i="21"/>
  <c r="J13" i="21"/>
  <c r="S13" i="21" s="1"/>
  <c r="G15" i="21"/>
  <c r="H14" i="21"/>
  <c r="J14" i="21"/>
  <c r="G16" i="21"/>
  <c r="J15" i="21"/>
  <c r="H15" i="21"/>
  <c r="I15" i="21"/>
  <c r="J16" i="21"/>
  <c r="J18" i="21"/>
  <c r="H16" i="21"/>
  <c r="J17" i="21"/>
  <c r="I16" i="21"/>
  <c r="I17" i="21"/>
  <c r="H17" i="21"/>
  <c r="J19" i="21"/>
  <c r="I18" i="21"/>
  <c r="I19" i="21"/>
  <c r="J20" i="21"/>
  <c r="I20" i="21"/>
  <c r="I21" i="21"/>
  <c r="J21" i="21"/>
  <c r="I22" i="21"/>
  <c r="I23" i="21"/>
  <c r="I24" i="21"/>
  <c r="J22" i="21"/>
  <c r="I25" i="21"/>
  <c r="J23" i="21"/>
  <c r="J24" i="21"/>
  <c r="I26" i="21"/>
  <c r="J25" i="21"/>
  <c r="I27" i="21"/>
  <c r="I28" i="21"/>
  <c r="J26" i="21"/>
  <c r="I29" i="21"/>
  <c r="J27" i="21"/>
  <c r="J28" i="21"/>
  <c r="I30" i="21"/>
  <c r="I31" i="21"/>
  <c r="J29" i="21"/>
  <c r="J30" i="21"/>
  <c r="I32" i="21"/>
  <c r="I33" i="21"/>
  <c r="J31" i="21"/>
  <c r="J32" i="21"/>
  <c r="I34" i="21"/>
  <c r="J33" i="21"/>
  <c r="I35" i="21"/>
  <c r="J34" i="21"/>
  <c r="I36" i="21"/>
  <c r="I37" i="21"/>
  <c r="J35" i="21"/>
  <c r="J36" i="21"/>
  <c r="I38" i="21"/>
  <c r="I39" i="21"/>
  <c r="J37" i="21"/>
  <c r="J38" i="21"/>
  <c r="I40" i="21"/>
  <c r="J39" i="21"/>
  <c r="I41" i="21"/>
  <c r="I42" i="21"/>
  <c r="J40" i="21"/>
  <c r="J41" i="21"/>
  <c r="I43" i="21"/>
  <c r="J42" i="21"/>
  <c r="J43" i="21"/>
  <c r="I44" i="21"/>
  <c r="I45" i="21"/>
  <c r="J44" i="21"/>
  <c r="J45" i="21"/>
  <c r="AO25" i="19"/>
  <c r="AO23" i="19"/>
  <c r="AG12" i="19"/>
  <c r="AD12" i="19"/>
  <c r="AR22" i="19"/>
  <c r="AR24" i="19"/>
  <c r="AR17" i="19"/>
  <c r="AJ15" i="19"/>
  <c r="AJ31" i="19"/>
  <c r="AS18" i="19"/>
  <c r="AS29" i="19"/>
  <c r="AS24" i="19"/>
  <c r="AI17" i="19"/>
  <c r="AF13" i="19"/>
  <c r="AL11" i="19"/>
  <c r="AT21" i="19"/>
  <c r="AT15" i="19"/>
  <c r="AT29" i="19"/>
  <c r="AO11" i="19"/>
  <c r="AG11" i="19"/>
  <c r="AS15" i="19"/>
  <c r="AS19" i="19"/>
  <c r="AS16" i="19"/>
  <c r="AI12" i="19"/>
  <c r="AF12" i="19"/>
  <c r="AL10" i="19"/>
  <c r="AL22" i="19"/>
  <c r="AT26" i="19"/>
  <c r="AT20" i="19"/>
  <c r="AT11" i="19"/>
  <c r="AO10" i="19"/>
  <c r="AD11" i="19"/>
  <c r="AJ20" i="19"/>
  <c r="AG10" i="19"/>
  <c r="AG28" i="19"/>
  <c r="AR14" i="19"/>
  <c r="AR19" i="19"/>
  <c r="AR12" i="19"/>
  <c r="AJ14" i="19"/>
  <c r="AS40" i="19"/>
  <c r="AS20" i="19"/>
  <c r="AI10" i="19"/>
  <c r="AI19" i="19"/>
  <c r="AF11" i="19"/>
  <c r="AL13" i="19"/>
  <c r="AL19" i="19"/>
  <c r="AT41" i="19"/>
  <c r="AT30" i="19"/>
  <c r="AT17" i="19"/>
  <c r="J10" i="6"/>
  <c r="I10" i="6"/>
  <c r="J11" i="6"/>
  <c r="G10" i="6"/>
  <c r="H10" i="6"/>
  <c r="H11" i="6"/>
  <c r="H12" i="6"/>
  <c r="H13" i="6"/>
  <c r="H14" i="6"/>
  <c r="I11" i="6"/>
  <c r="H15" i="6"/>
  <c r="J12" i="6"/>
  <c r="I12" i="6"/>
  <c r="H16" i="6"/>
  <c r="H17" i="6"/>
  <c r="J13" i="6"/>
  <c r="I13" i="6"/>
  <c r="I14" i="6"/>
  <c r="J14" i="6"/>
  <c r="I15" i="6"/>
  <c r="J15" i="6"/>
  <c r="I16" i="6"/>
  <c r="J16" i="6"/>
  <c r="I17" i="6"/>
  <c r="J17" i="6"/>
  <c r="J18" i="6"/>
  <c r="I18" i="6"/>
  <c r="H18" i="6"/>
  <c r="J19" i="6"/>
  <c r="H19" i="6"/>
  <c r="I19" i="6"/>
  <c r="J20" i="6"/>
  <c r="H20" i="6"/>
  <c r="I20" i="6"/>
  <c r="H21" i="6"/>
  <c r="I21" i="6"/>
  <c r="J21" i="6"/>
  <c r="H22" i="6"/>
  <c r="J22" i="6"/>
  <c r="I22" i="6"/>
  <c r="I23" i="6"/>
  <c r="J23" i="6"/>
  <c r="H23" i="6"/>
  <c r="J24" i="6"/>
  <c r="I24" i="6"/>
  <c r="H24" i="6"/>
  <c r="H25" i="6"/>
  <c r="J25" i="6"/>
  <c r="I25" i="6"/>
  <c r="J26" i="6"/>
  <c r="H26" i="6"/>
  <c r="I26" i="6"/>
  <c r="I27" i="6"/>
  <c r="H27" i="6"/>
  <c r="J27" i="6"/>
  <c r="J28" i="6"/>
  <c r="I28" i="6"/>
  <c r="H28" i="6"/>
  <c r="H29" i="6"/>
  <c r="I29" i="6"/>
  <c r="J29" i="6"/>
  <c r="I30" i="6"/>
  <c r="H30" i="6"/>
  <c r="J30" i="6"/>
  <c r="I31" i="6"/>
  <c r="J31" i="6"/>
  <c r="H31" i="6"/>
  <c r="J32" i="6"/>
  <c r="I32" i="6"/>
  <c r="J33" i="6"/>
  <c r="H32" i="6"/>
  <c r="I33" i="6"/>
  <c r="H33" i="6"/>
  <c r="J34" i="6"/>
  <c r="J35" i="6"/>
  <c r="I34" i="6"/>
  <c r="H34" i="6"/>
  <c r="J36" i="6"/>
  <c r="I35" i="6"/>
  <c r="H35" i="6"/>
  <c r="J37" i="6"/>
  <c r="I36" i="6"/>
  <c r="H36" i="6"/>
  <c r="I37" i="6"/>
  <c r="H37" i="6"/>
  <c r="J38" i="6"/>
  <c r="I38" i="6"/>
  <c r="J39" i="6"/>
  <c r="H38" i="6"/>
  <c r="J40" i="6"/>
  <c r="I39" i="6"/>
  <c r="H39" i="6"/>
  <c r="I40" i="6"/>
  <c r="H40" i="6"/>
  <c r="J41" i="6"/>
  <c r="J42" i="6"/>
  <c r="I41" i="6"/>
  <c r="J45" i="6"/>
  <c r="H41" i="6"/>
  <c r="H43" i="6"/>
  <c r="H42" i="6"/>
  <c r="I42" i="6"/>
  <c r="J43" i="6"/>
  <c r="I45" i="6"/>
  <c r="H44" i="6"/>
  <c r="J44" i="6"/>
  <c r="H45" i="6"/>
  <c r="I43" i="6"/>
  <c r="I44" i="6"/>
  <c r="G45" i="6"/>
  <c r="G11" i="6"/>
  <c r="G12" i="6"/>
  <c r="G13" i="6"/>
  <c r="G14" i="6"/>
  <c r="G15" i="6"/>
  <c r="G16" i="6"/>
  <c r="G17" i="6"/>
  <c r="G18" i="6"/>
  <c r="G19" i="6"/>
  <c r="G20" i="6"/>
  <c r="G21" i="6"/>
  <c r="G22" i="6"/>
  <c r="G24" i="6"/>
  <c r="G23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9" i="6"/>
  <c r="G41" i="6"/>
  <c r="G42" i="6"/>
  <c r="G43" i="6"/>
  <c r="G44" i="6"/>
  <c r="AR15" i="19"/>
  <c r="AO17" i="19"/>
  <c r="AO15" i="19"/>
  <c r="AR18" i="19"/>
  <c r="AR16" i="19"/>
  <c r="AJ12" i="19"/>
  <c r="AS14" i="19"/>
  <c r="AS28" i="19"/>
  <c r="AI16" i="19"/>
  <c r="AI14" i="19"/>
  <c r="AF16" i="19"/>
  <c r="AL33" i="19"/>
  <c r="AL14" i="19"/>
  <c r="AT13" i="19"/>
  <c r="AT12" i="19"/>
  <c r="AT24" i="19"/>
  <c r="AO14" i="19"/>
  <c r="AO20" i="19"/>
  <c r="AR13" i="19"/>
  <c r="AO36" i="19"/>
  <c r="AO12" i="19"/>
  <c r="AO21" i="19"/>
  <c r="AR39" i="19"/>
  <c r="AS21" i="19"/>
  <c r="AI15" i="19"/>
  <c r="AL20" i="19"/>
  <c r="AT19" i="19"/>
  <c r="AT22" i="19"/>
  <c r="K20" i="4"/>
  <c r="L20" i="4" s="1"/>
  <c r="K15" i="4"/>
  <c r="L15" i="4" s="1"/>
  <c r="K25" i="4"/>
  <c r="L25" i="4" s="1"/>
  <c r="K39" i="4"/>
  <c r="L39" i="4" s="1"/>
  <c r="K28" i="4"/>
  <c r="L28" i="4" s="1"/>
  <c r="O53" i="4"/>
  <c r="K33" i="4"/>
  <c r="L33" i="4" s="1"/>
  <c r="K21" i="4"/>
  <c r="L21" i="4" s="1"/>
  <c r="K14" i="4"/>
  <c r="L14" i="4" s="1"/>
  <c r="K36" i="4"/>
  <c r="L36" i="4" s="1"/>
  <c r="K16" i="4"/>
  <c r="L16" i="4" s="1"/>
  <c r="K41" i="4"/>
  <c r="L41" i="4" s="1"/>
  <c r="K42" i="4"/>
  <c r="L42" i="4" s="1"/>
  <c r="K19" i="4"/>
  <c r="L19" i="4" s="1"/>
  <c r="K45" i="4"/>
  <c r="L45" i="4" s="1"/>
  <c r="K24" i="4"/>
  <c r="L24" i="4" s="1"/>
  <c r="K10" i="4"/>
  <c r="L10" i="4" s="1"/>
  <c r="K23" i="4"/>
  <c r="L23" i="4" s="1"/>
  <c r="K27" i="4"/>
  <c r="L27" i="4" s="1"/>
  <c r="K13" i="4"/>
  <c r="L13" i="4" s="1"/>
  <c r="K31" i="4"/>
  <c r="L31" i="4" s="1"/>
  <c r="K34" i="4"/>
  <c r="L34" i="4" s="1"/>
  <c r="K44" i="4"/>
  <c r="L44" i="4" s="1"/>
  <c r="K35" i="4"/>
  <c r="L35" i="4" s="1"/>
  <c r="K22" i="4"/>
  <c r="L22" i="4" s="1"/>
  <c r="K40" i="4"/>
  <c r="L40" i="4" s="1"/>
  <c r="K11" i="4"/>
  <c r="L11" i="4" s="1"/>
  <c r="K26" i="4"/>
  <c r="L26" i="4" s="1"/>
  <c r="D5" i="19"/>
  <c r="K12" i="4"/>
  <c r="L12" i="4" s="1"/>
  <c r="K38" i="4"/>
  <c r="L38" i="4" s="1"/>
  <c r="K17" i="4"/>
  <c r="L17" i="4" s="1"/>
  <c r="K18" i="4"/>
  <c r="L18" i="4" s="1"/>
  <c r="K32" i="4"/>
  <c r="L32" i="4" s="1"/>
  <c r="K46" i="4"/>
  <c r="L46" i="4" s="1"/>
  <c r="K37" i="4"/>
  <c r="L37" i="4" s="1"/>
  <c r="D6" i="4"/>
  <c r="K29" i="4"/>
  <c r="L29" i="4" s="1"/>
  <c r="K43" i="4"/>
  <c r="L43" i="4" s="1"/>
  <c r="K30" i="4"/>
  <c r="L30" i="4" s="1"/>
  <c r="W19" i="21" l="1"/>
  <c r="W47" i="21" s="1"/>
  <c r="W91" i="21" s="1"/>
  <c r="N16" i="10" s="1"/>
  <c r="AL16" i="10" s="1"/>
  <c r="F14" i="38" s="1"/>
  <c r="AF28" i="21"/>
  <c r="AF47" i="21" s="1"/>
  <c r="AF91" i="21" s="1"/>
  <c r="N25" i="10" s="1"/>
  <c r="AL25" i="10" s="1"/>
  <c r="F23" i="38" s="1"/>
  <c r="K28" i="21"/>
  <c r="AR40" i="6"/>
  <c r="AR47" i="6" s="1"/>
  <c r="AR88" i="6" s="1"/>
  <c r="K40" i="6"/>
  <c r="T16" i="6"/>
  <c r="T47" i="6" s="1"/>
  <c r="T88" i="6" s="1"/>
  <c r="K16" i="6"/>
  <c r="AO37" i="6"/>
  <c r="AO47" i="6" s="1"/>
  <c r="AO88" i="6" s="1"/>
  <c r="K37" i="6"/>
  <c r="AG29" i="6"/>
  <c r="AG47" i="6" s="1"/>
  <c r="AG88" i="6" s="1"/>
  <c r="K29" i="6"/>
  <c r="Y21" i="6"/>
  <c r="Y47" i="6" s="1"/>
  <c r="Y88" i="6" s="1"/>
  <c r="K21" i="6"/>
  <c r="K13" i="6"/>
  <c r="Q13" i="6"/>
  <c r="Q47" i="6" s="1"/>
  <c r="Q88" i="6" s="1"/>
  <c r="R14" i="21"/>
  <c r="R47" i="21" s="1"/>
  <c r="R91" i="21" s="1"/>
  <c r="N11" i="10" s="1"/>
  <c r="AL11" i="10" s="1"/>
  <c r="F9" i="38" s="1"/>
  <c r="K14" i="21"/>
  <c r="P12" i="21"/>
  <c r="P47" i="21" s="1"/>
  <c r="P91" i="21" s="1"/>
  <c r="N9" i="10" s="1"/>
  <c r="AL9" i="10" s="1"/>
  <c r="F7" i="38" s="1"/>
  <c r="K12" i="21"/>
  <c r="K33" i="21"/>
  <c r="AK33" i="21"/>
  <c r="AK47" i="21" s="1"/>
  <c r="AK91" i="21" s="1"/>
  <c r="N30" i="10" s="1"/>
  <c r="AL30" i="10" s="1"/>
  <c r="F28" i="38" s="1"/>
  <c r="X20" i="21"/>
  <c r="X47" i="21" s="1"/>
  <c r="X91" i="21" s="1"/>
  <c r="N17" i="10" s="1"/>
  <c r="AL17" i="10" s="1"/>
  <c r="F15" i="38" s="1"/>
  <c r="K20" i="21"/>
  <c r="K34" i="21"/>
  <c r="AL34" i="21"/>
  <c r="AL47" i="21" s="1"/>
  <c r="AL91" i="21" s="1"/>
  <c r="N31" i="10" s="1"/>
  <c r="AL31" i="10" s="1"/>
  <c r="F29" i="38" s="1"/>
  <c r="AH30" i="21"/>
  <c r="AH47" i="21" s="1"/>
  <c r="AH91" i="21" s="1"/>
  <c r="N27" i="10" s="1"/>
  <c r="AL27" i="10" s="1"/>
  <c r="F25" i="38" s="1"/>
  <c r="K30" i="21"/>
  <c r="X20" i="6"/>
  <c r="X47" i="6" s="1"/>
  <c r="X88" i="6" s="1"/>
  <c r="K20" i="6"/>
  <c r="AB24" i="21"/>
  <c r="AB47" i="21" s="1"/>
  <c r="AB91" i="21" s="1"/>
  <c r="N21" i="10" s="1"/>
  <c r="AL21" i="10" s="1"/>
  <c r="F19" i="38" s="1"/>
  <c r="K24" i="21"/>
  <c r="K44" i="21"/>
  <c r="AR40" i="21"/>
  <c r="AR47" i="21" s="1"/>
  <c r="AR91" i="21" s="1"/>
  <c r="N37" i="10" s="1"/>
  <c r="AL37" i="10" s="1"/>
  <c r="F35" i="38" s="1"/>
  <c r="K40" i="21"/>
  <c r="K43" i="6"/>
  <c r="AM35" i="6"/>
  <c r="AM47" i="6" s="1"/>
  <c r="AM88" i="6" s="1"/>
  <c r="K35" i="6"/>
  <c r="AE27" i="6"/>
  <c r="AE47" i="6" s="1"/>
  <c r="AE88" i="6" s="1"/>
  <c r="K27" i="6"/>
  <c r="W19" i="6"/>
  <c r="W47" i="6" s="1"/>
  <c r="W88" i="6" s="1"/>
  <c r="K19" i="6"/>
  <c r="O11" i="6"/>
  <c r="O47" i="6" s="1"/>
  <c r="O88" i="6" s="1"/>
  <c r="K11" i="6"/>
  <c r="AN36" i="21"/>
  <c r="AN47" i="21" s="1"/>
  <c r="AN91" i="21" s="1"/>
  <c r="N33" i="10" s="1"/>
  <c r="AL33" i="10" s="1"/>
  <c r="F31" i="38" s="1"/>
  <c r="K36" i="21"/>
  <c r="K23" i="21"/>
  <c r="AA23" i="21"/>
  <c r="AA47" i="21" s="1"/>
  <c r="AA91" i="21" s="1"/>
  <c r="N20" i="10" s="1"/>
  <c r="AL20" i="10" s="1"/>
  <c r="F18" i="38" s="1"/>
  <c r="AP38" i="21"/>
  <c r="AP47" i="21" s="1"/>
  <c r="AP91" i="21" s="1"/>
  <c r="N35" i="10" s="1"/>
  <c r="AL35" i="10" s="1"/>
  <c r="F33" i="38" s="1"/>
  <c r="K38" i="21"/>
  <c r="K26" i="21"/>
  <c r="AD26" i="21"/>
  <c r="AD47" i="21" s="1"/>
  <c r="AD91" i="21" s="1"/>
  <c r="N23" i="10" s="1"/>
  <c r="AL23" i="10" s="1"/>
  <c r="F21" i="38" s="1"/>
  <c r="AT42" i="6"/>
  <c r="AT47" i="6" s="1"/>
  <c r="AT88" i="6" s="1"/>
  <c r="K42" i="6"/>
  <c r="AL34" i="6"/>
  <c r="AL47" i="6" s="1"/>
  <c r="AL88" i="6" s="1"/>
  <c r="K34" i="6"/>
  <c r="AD26" i="6"/>
  <c r="AD47" i="6" s="1"/>
  <c r="AD88" i="6" s="1"/>
  <c r="K26" i="6"/>
  <c r="V18" i="6"/>
  <c r="V47" i="6" s="1"/>
  <c r="V88" i="6" s="1"/>
  <c r="K18" i="6"/>
  <c r="K45" i="6"/>
  <c r="T16" i="21"/>
  <c r="T47" i="21" s="1"/>
  <c r="T91" i="21" s="1"/>
  <c r="N13" i="10" s="1"/>
  <c r="AL13" i="10" s="1"/>
  <c r="F11" i="38" s="1"/>
  <c r="K16" i="21"/>
  <c r="O11" i="21"/>
  <c r="O47" i="21" s="1"/>
  <c r="O91" i="21" s="1"/>
  <c r="N8" i="10" s="1"/>
  <c r="AL8" i="10" s="1"/>
  <c r="F6" i="38" s="1"/>
  <c r="K11" i="21"/>
  <c r="K31" i="21"/>
  <c r="AI31" i="21"/>
  <c r="AI47" i="21" s="1"/>
  <c r="AI91" i="21" s="1"/>
  <c r="N28" i="10" s="1"/>
  <c r="AL28" i="10" s="1"/>
  <c r="F26" i="38" s="1"/>
  <c r="AE27" i="21"/>
  <c r="AE47" i="21" s="1"/>
  <c r="AE91" i="21" s="1"/>
  <c r="N24" i="10" s="1"/>
  <c r="AL24" i="10" s="1"/>
  <c r="F22" i="38" s="1"/>
  <c r="K27" i="21"/>
  <c r="U17" i="21"/>
  <c r="U47" i="21" s="1"/>
  <c r="U91" i="21" s="1"/>
  <c r="N14" i="10" s="1"/>
  <c r="AL14" i="10" s="1"/>
  <c r="F12" i="38" s="1"/>
  <c r="K17" i="21"/>
  <c r="K43" i="21"/>
  <c r="AF28" i="6"/>
  <c r="AF47" i="6" s="1"/>
  <c r="AF88" i="6" s="1"/>
  <c r="K28" i="6"/>
  <c r="P12" i="6"/>
  <c r="P47" i="6" s="1"/>
  <c r="P88" i="6" s="1"/>
  <c r="K12" i="6"/>
  <c r="AS41" i="6"/>
  <c r="AS47" i="6" s="1"/>
  <c r="AS88" i="6" s="1"/>
  <c r="K41" i="6"/>
  <c r="AK33" i="6"/>
  <c r="AK47" i="6" s="1"/>
  <c r="AK88" i="6" s="1"/>
  <c r="K33" i="6"/>
  <c r="AC25" i="6"/>
  <c r="AC47" i="6" s="1"/>
  <c r="AC88" i="6" s="1"/>
  <c r="K25" i="6"/>
  <c r="U17" i="6"/>
  <c r="U47" i="6" s="1"/>
  <c r="U88" i="6" s="1"/>
  <c r="K17" i="6"/>
  <c r="K39" i="21"/>
  <c r="AQ39" i="21"/>
  <c r="AQ47" i="21" s="1"/>
  <c r="AQ91" i="21" s="1"/>
  <c r="N36" i="10" s="1"/>
  <c r="AL36" i="10" s="1"/>
  <c r="F34" i="38" s="1"/>
  <c r="K44" i="6"/>
  <c r="AJ32" i="6"/>
  <c r="AJ47" i="6" s="1"/>
  <c r="AJ88" i="6" s="1"/>
  <c r="K32" i="6"/>
  <c r="K10" i="6"/>
  <c r="N10" i="6"/>
  <c r="N47" i="6" s="1"/>
  <c r="N88" i="6" s="1"/>
  <c r="K13" i="21"/>
  <c r="Q13" i="21"/>
  <c r="Q47" i="21" s="1"/>
  <c r="Q91" i="21" s="1"/>
  <c r="N10" i="10" s="1"/>
  <c r="AL10" i="10" s="1"/>
  <c r="F8" i="38" s="1"/>
  <c r="AG29" i="21"/>
  <c r="AG47" i="21" s="1"/>
  <c r="AG91" i="21" s="1"/>
  <c r="N26" i="10" s="1"/>
  <c r="AL26" i="10" s="1"/>
  <c r="F24" i="38" s="1"/>
  <c r="K29" i="21"/>
  <c r="K32" i="21"/>
  <c r="AJ32" i="21"/>
  <c r="AJ47" i="21" s="1"/>
  <c r="AJ91" i="21" s="1"/>
  <c r="N29" i="10" s="1"/>
  <c r="AL29" i="10" s="1"/>
  <c r="F27" i="38" s="1"/>
  <c r="K35" i="21"/>
  <c r="AM35" i="21"/>
  <c r="AM47" i="21" s="1"/>
  <c r="AM91" i="21" s="1"/>
  <c r="N32" i="10" s="1"/>
  <c r="AL32" i="10" s="1"/>
  <c r="F30" i="38" s="1"/>
  <c r="K22" i="21"/>
  <c r="Z22" i="21"/>
  <c r="Z47" i="21" s="1"/>
  <c r="Z91" i="21" s="1"/>
  <c r="N19" i="10" s="1"/>
  <c r="AL19" i="10" s="1"/>
  <c r="F17" i="38" s="1"/>
  <c r="K18" i="21"/>
  <c r="V18" i="21"/>
  <c r="V47" i="21" s="1"/>
  <c r="V91" i="21" s="1"/>
  <c r="N15" i="10" s="1"/>
  <c r="AL15" i="10" s="1"/>
  <c r="F13" i="38" s="1"/>
  <c r="AW37" i="4"/>
  <c r="AW38" i="4"/>
  <c r="AW39" i="4"/>
  <c r="AW32" i="4"/>
  <c r="AW40" i="4"/>
  <c r="AW35" i="4"/>
  <c r="AW33" i="4"/>
  <c r="AW41" i="4"/>
  <c r="AX41" i="4" s="1"/>
  <c r="AW34" i="4"/>
  <c r="AW36" i="4"/>
  <c r="AQ39" i="6"/>
  <c r="AQ47" i="6" s="1"/>
  <c r="AQ88" i="6" s="1"/>
  <c r="K39" i="6"/>
  <c r="AI31" i="6"/>
  <c r="AI47" i="6" s="1"/>
  <c r="AI88" i="6" s="1"/>
  <c r="K31" i="6"/>
  <c r="AB24" i="6"/>
  <c r="AB47" i="6" s="1"/>
  <c r="AB88" i="6" s="1"/>
  <c r="K24" i="6"/>
  <c r="S15" i="6"/>
  <c r="S47" i="6" s="1"/>
  <c r="S88" i="6" s="1"/>
  <c r="K15" i="6"/>
  <c r="K19" i="21"/>
  <c r="S15" i="21"/>
  <c r="S47" i="21" s="1"/>
  <c r="S91" i="21" s="1"/>
  <c r="N12" i="10" s="1"/>
  <c r="AL12" i="10" s="1"/>
  <c r="F10" i="38" s="1"/>
  <c r="K15" i="21"/>
  <c r="K45" i="21"/>
  <c r="N10" i="21"/>
  <c r="N47" i="21" s="1"/>
  <c r="N91" i="21" s="1"/>
  <c r="N7" i="10" s="1"/>
  <c r="K10" i="21"/>
  <c r="AN36" i="6"/>
  <c r="AN47" i="6" s="1"/>
  <c r="AN88" i="6" s="1"/>
  <c r="K36" i="6"/>
  <c r="AA23" i="6"/>
  <c r="AA47" i="6" s="1"/>
  <c r="AA88" i="6" s="1"/>
  <c r="K23" i="6"/>
  <c r="AP38" i="6"/>
  <c r="AP47" i="6" s="1"/>
  <c r="AP88" i="6" s="1"/>
  <c r="K38" i="6"/>
  <c r="AH30" i="6"/>
  <c r="AH47" i="6" s="1"/>
  <c r="AH88" i="6" s="1"/>
  <c r="K30" i="6"/>
  <c r="Z22" i="6"/>
  <c r="Z47" i="6" s="1"/>
  <c r="Z88" i="6" s="1"/>
  <c r="K22" i="6"/>
  <c r="R14" i="6"/>
  <c r="R47" i="6" s="1"/>
  <c r="R88" i="6" s="1"/>
  <c r="K14" i="6"/>
  <c r="AC25" i="21"/>
  <c r="AC47" i="21" s="1"/>
  <c r="AC91" i="21" s="1"/>
  <c r="N22" i="10" s="1"/>
  <c r="AL22" i="10" s="1"/>
  <c r="F20" i="38" s="1"/>
  <c r="K25" i="21"/>
  <c r="K21" i="21"/>
  <c r="Y21" i="21"/>
  <c r="Y47" i="21" s="1"/>
  <c r="Y91" i="21" s="1"/>
  <c r="N18" i="10" s="1"/>
  <c r="AL18" i="10" s="1"/>
  <c r="F16" i="38" s="1"/>
  <c r="AT42" i="21"/>
  <c r="AT47" i="21" s="1"/>
  <c r="AT91" i="21" s="1"/>
  <c r="K42" i="21"/>
  <c r="K41" i="21"/>
  <c r="AS41" i="21"/>
  <c r="AS47" i="21" s="1"/>
  <c r="AS91" i="21" s="1"/>
  <c r="AO37" i="21"/>
  <c r="AO47" i="21" s="1"/>
  <c r="AO91" i="21" s="1"/>
  <c r="N34" i="10" s="1"/>
  <c r="AL34" i="10" s="1"/>
  <c r="F32" i="38" s="1"/>
  <c r="K37" i="21"/>
  <c r="L48" i="4"/>
  <c r="K25" i="19"/>
  <c r="L25" i="19" s="1"/>
  <c r="K35" i="19"/>
  <c r="L35" i="19" s="1"/>
  <c r="K33" i="19"/>
  <c r="L33" i="19" s="1"/>
  <c r="K43" i="19"/>
  <c r="L43" i="19" s="1"/>
  <c r="K42" i="19"/>
  <c r="L42" i="19" s="1"/>
  <c r="K23" i="19"/>
  <c r="L23" i="19" s="1"/>
  <c r="K45" i="19"/>
  <c r="L45" i="19" s="1"/>
  <c r="K15" i="19"/>
  <c r="L15" i="19" s="1"/>
  <c r="K18" i="19"/>
  <c r="L18" i="19" s="1"/>
  <c r="K41" i="19"/>
  <c r="L41" i="19" s="1"/>
  <c r="K29" i="19"/>
  <c r="L29" i="19" s="1"/>
  <c r="K40" i="19"/>
  <c r="L40" i="19" s="1"/>
  <c r="K34" i="19"/>
  <c r="L34" i="19" s="1"/>
  <c r="K31" i="19"/>
  <c r="L31" i="19" s="1"/>
  <c r="K12" i="19"/>
  <c r="L12" i="19" s="1"/>
  <c r="K37" i="19"/>
  <c r="L37" i="19" s="1"/>
  <c r="K28" i="19"/>
  <c r="L28" i="19" s="1"/>
  <c r="K30" i="19"/>
  <c r="L30" i="19" s="1"/>
  <c r="K32" i="19"/>
  <c r="L32" i="19" s="1"/>
  <c r="K21" i="19"/>
  <c r="L21" i="19" s="1"/>
  <c r="K10" i="19"/>
  <c r="L10" i="19" s="1"/>
  <c r="K14" i="19"/>
  <c r="L14" i="19" s="1"/>
  <c r="K16" i="19"/>
  <c r="L16" i="19" s="1"/>
  <c r="K38" i="19"/>
  <c r="L38" i="19" s="1"/>
  <c r="K39" i="19"/>
  <c r="L39" i="19" s="1"/>
  <c r="K17" i="19"/>
  <c r="L17" i="19" s="1"/>
  <c r="K36" i="19"/>
  <c r="L36" i="19" s="1"/>
  <c r="K26" i="19"/>
  <c r="L26" i="19" s="1"/>
  <c r="K22" i="19"/>
  <c r="L22" i="19" s="1"/>
  <c r="K27" i="19"/>
  <c r="L27" i="19" s="1"/>
  <c r="K44" i="19"/>
  <c r="L44" i="19" s="1"/>
  <c r="K24" i="19"/>
  <c r="L24" i="19" s="1"/>
  <c r="K11" i="19"/>
  <c r="L11" i="19" s="1"/>
  <c r="O53" i="19"/>
  <c r="O10" i="19" s="1"/>
  <c r="K19" i="19"/>
  <c r="L19" i="19" s="1"/>
  <c r="K20" i="19"/>
  <c r="L20" i="19" s="1"/>
  <c r="K46" i="19"/>
  <c r="L46" i="19" s="1"/>
  <c r="K13" i="19"/>
  <c r="L13" i="19" s="1"/>
  <c r="D6" i="19"/>
  <c r="AJ20" i="4"/>
  <c r="AO28" i="4"/>
  <c r="AN28" i="4"/>
  <c r="AK20" i="4"/>
  <c r="AD20" i="4"/>
  <c r="AO29" i="4"/>
  <c r="AK29" i="4"/>
  <c r="U10" i="4"/>
  <c r="AU31" i="4"/>
  <c r="Z16" i="4"/>
  <c r="AL22" i="4"/>
  <c r="AJ22" i="4"/>
  <c r="AV36" i="4"/>
  <c r="W10" i="4"/>
  <c r="AT29" i="4"/>
  <c r="AN29" i="4"/>
  <c r="T10" i="4"/>
  <c r="Z10" i="4"/>
  <c r="AR28" i="4"/>
  <c r="AU37" i="4"/>
  <c r="AT37" i="4"/>
  <c r="R10" i="4"/>
  <c r="AA10" i="4"/>
  <c r="AV32" i="4"/>
  <c r="AC14" i="4"/>
  <c r="V14" i="4"/>
  <c r="AL25" i="4"/>
  <c r="AQ33" i="4"/>
  <c r="AB14" i="4"/>
  <c r="Z15" i="4"/>
  <c r="AP27" i="4"/>
  <c r="AP34" i="4"/>
  <c r="X15" i="4"/>
  <c r="AC15" i="4"/>
  <c r="AI26" i="4"/>
  <c r="AR35" i="4"/>
  <c r="AF15" i="4"/>
  <c r="W15" i="4"/>
  <c r="S10" i="4"/>
  <c r="AM23" i="4"/>
  <c r="V10" i="4"/>
  <c r="AI20" i="4"/>
  <c r="AF21" i="4"/>
  <c r="AB18" i="4"/>
  <c r="AC12" i="4"/>
  <c r="T11" i="4"/>
  <c r="AF20" i="4"/>
  <c r="AI19" i="4"/>
  <c r="AD17" i="4"/>
  <c r="AE16" i="4"/>
  <c r="AK27" i="4"/>
  <c r="AK26" i="4"/>
  <c r="AK24" i="4"/>
  <c r="AS35" i="4"/>
  <c r="AT34" i="4"/>
  <c r="AR34" i="4"/>
  <c r="Y15" i="4"/>
  <c r="W14" i="4"/>
  <c r="X12" i="4"/>
  <c r="AV40" i="4"/>
  <c r="AS37" i="4"/>
  <c r="AV34" i="4"/>
  <c r="AR32" i="4"/>
  <c r="AM30" i="4"/>
  <c r="AG18" i="4"/>
  <c r="AK22" i="4"/>
  <c r="AI21" i="4"/>
  <c r="AA19" i="4"/>
  <c r="Z18" i="4"/>
  <c r="AB12" i="4"/>
  <c r="AV39" i="4"/>
  <c r="AT35" i="4"/>
  <c r="AS33" i="4"/>
  <c r="AP31" i="4"/>
  <c r="AO30" i="4"/>
  <c r="AO27" i="4"/>
  <c r="AK25" i="4"/>
  <c r="AG24" i="4"/>
  <c r="AE20" i="4"/>
  <c r="AF19" i="4"/>
  <c r="AE17" i="4"/>
  <c r="AG16" i="4"/>
  <c r="X13" i="4"/>
  <c r="Z12" i="4"/>
  <c r="AR29" i="4"/>
  <c r="AM28" i="4"/>
  <c r="AQ27" i="4"/>
  <c r="AI25" i="4"/>
  <c r="AJ23" i="4"/>
  <c r="AO26" i="4"/>
  <c r="AO25" i="4"/>
  <c r="AI23" i="4"/>
  <c r="AL21" i="4"/>
  <c r="AB17" i="4"/>
  <c r="AE22" i="4"/>
  <c r="AQ26" i="4"/>
  <c r="AE18" i="4"/>
  <c r="AC16" i="4"/>
  <c r="U13" i="4"/>
  <c r="Y12" i="4"/>
  <c r="AV38" i="4"/>
  <c r="AQ30" i="4"/>
  <c r="AK28" i="4"/>
  <c r="AV35" i="4"/>
  <c r="AP33" i="4"/>
  <c r="AT31" i="4"/>
  <c r="AL29" i="4"/>
  <c r="AK21" i="4"/>
  <c r="AH19" i="4"/>
  <c r="AA18" i="4"/>
  <c r="AB16" i="4"/>
  <c r="AH20" i="4"/>
  <c r="AG19" i="4"/>
  <c r="AD18" i="4"/>
  <c r="X10" i="4"/>
  <c r="AO33" i="4"/>
  <c r="AR31" i="4"/>
  <c r="AR30" i="4"/>
  <c r="AS28" i="4"/>
  <c r="AP28" i="4"/>
  <c r="AP26" i="4"/>
  <c r="AF24" i="4"/>
  <c r="AF23" i="4"/>
  <c r="AM26" i="4"/>
  <c r="AH25" i="4"/>
  <c r="AL23" i="4"/>
  <c r="X16" i="4"/>
  <c r="AM31" i="4"/>
  <c r="AD16" i="4"/>
  <c r="AA13" i="4"/>
  <c r="V12" i="4"/>
  <c r="AQ28" i="4"/>
  <c r="AI24" i="4"/>
  <c r="AG23" i="4"/>
  <c r="AC20" i="4"/>
  <c r="AN27" i="4"/>
  <c r="AG25" i="4"/>
  <c r="AL24" i="4"/>
  <c r="AF22" i="4"/>
  <c r="AA14" i="4"/>
  <c r="T12" i="4"/>
  <c r="U11" i="4"/>
  <c r="AO32" i="4"/>
  <c r="AC13" i="4"/>
  <c r="AA12" i="4"/>
  <c r="AU38" i="4"/>
  <c r="AR33" i="4"/>
  <c r="AU39" i="4"/>
  <c r="AP29" i="4"/>
  <c r="AN32" i="4"/>
  <c r="AS36" i="4"/>
  <c r="AV33" i="4"/>
  <c r="AS31" i="4"/>
  <c r="AU30" i="4"/>
  <c r="AG21" i="4"/>
  <c r="AF18" i="4"/>
  <c r="AL30" i="4"/>
  <c r="AG22" i="4"/>
  <c r="AE21" i="4"/>
  <c r="AC19" i="4"/>
  <c r="AF17" i="4"/>
  <c r="V13" i="4"/>
  <c r="W11" i="4"/>
  <c r="AE19" i="4"/>
  <c r="AH18" i="4"/>
  <c r="AA15" i="4"/>
  <c r="Y16" i="4"/>
  <c r="AJ28" i="4"/>
  <c r="AI27" i="4"/>
  <c r="AN25" i="4"/>
  <c r="AK23" i="4"/>
  <c r="AN31" i="4"/>
  <c r="AO31" i="4"/>
  <c r="AP30" i="4"/>
  <c r="AB15" i="4"/>
  <c r="Z14" i="4"/>
  <c r="AB13" i="4"/>
  <c r="V11" i="4"/>
  <c r="AQ35" i="4"/>
  <c r="AT33" i="4"/>
  <c r="AC21" i="4"/>
  <c r="AA16" i="4"/>
  <c r="AB19" i="4"/>
  <c r="AD21" i="4"/>
  <c r="AM22" i="4"/>
  <c r="AJ21" i="4"/>
  <c r="AI18" i="4"/>
  <c r="AC17" i="4"/>
  <c r="Z13" i="4"/>
  <c r="Y11" i="4"/>
  <c r="AU34" i="4"/>
  <c r="AQ32" i="4"/>
  <c r="AN30" i="4"/>
  <c r="AL28" i="4"/>
  <c r="AH26" i="4"/>
  <c r="AM25" i="4"/>
  <c r="AN23" i="4"/>
  <c r="AI22" i="4"/>
  <c r="AD19" i="4"/>
  <c r="AG17" i="4"/>
  <c r="Y17" i="4"/>
  <c r="AE15" i="4"/>
  <c r="X14" i="4"/>
  <c r="W13" i="4"/>
  <c r="Z11" i="4"/>
  <c r="AJ26" i="4"/>
  <c r="AJ25" i="4"/>
  <c r="AH24" i="4"/>
  <c r="AH22" i="4"/>
  <c r="AM27" i="4"/>
  <c r="AL27" i="4"/>
  <c r="AN24" i="4"/>
  <c r="AO24" i="4"/>
  <c r="AA17" i="4"/>
  <c r="AD15" i="4"/>
  <c r="AE14" i="4"/>
  <c r="Y13" i="4"/>
  <c r="X11" i="4"/>
  <c r="AR36" i="4"/>
  <c r="AV31" i="4"/>
  <c r="AQ29" i="4"/>
  <c r="AS34" i="4"/>
  <c r="AT32" i="4"/>
  <c r="AS30" i="4"/>
  <c r="AB20" i="4"/>
  <c r="AH21" i="4"/>
  <c r="Z17" i="4"/>
  <c r="AF16" i="4"/>
  <c r="AG20" i="4"/>
  <c r="AJ19" i="4"/>
  <c r="AH17" i="4"/>
  <c r="AC18" i="4"/>
  <c r="AU35" i="4"/>
  <c r="AU32" i="4"/>
  <c r="AS32" i="4"/>
  <c r="AM29" i="4"/>
  <c r="Y10" i="4"/>
  <c r="AR27" i="4"/>
  <c r="AP25" i="4"/>
  <c r="AJ24" i="4"/>
  <c r="AL26" i="4"/>
  <c r="Y14" i="4"/>
  <c r="W12" i="4"/>
  <c r="AB11" i="4"/>
  <c r="AJ27" i="4"/>
  <c r="AE23" i="4"/>
  <c r="AD22" i="4"/>
  <c r="AN26" i="4"/>
  <c r="AM24" i="4"/>
  <c r="AH23" i="4"/>
  <c r="AD13" i="4"/>
  <c r="S11" i="4"/>
  <c r="AT36" i="4"/>
  <c r="AD14" i="4"/>
  <c r="U12" i="4"/>
  <c r="AA11" i="4"/>
  <c r="AU36" i="4"/>
  <c r="AT30" i="4"/>
  <c r="AU33" i="4"/>
  <c r="AT38" i="4"/>
  <c r="AS29" i="4"/>
  <c r="AV37" i="4"/>
  <c r="AQ34" i="4"/>
  <c r="AP32" i="4"/>
  <c r="AQ31" i="4"/>
  <c r="AX40" i="4" l="1"/>
  <c r="N39" i="10"/>
  <c r="AL39" i="10" s="1"/>
  <c r="F37" i="38" s="1"/>
  <c r="N38" i="10"/>
  <c r="AL38" i="10" s="1"/>
  <c r="F36" i="38" s="1"/>
  <c r="K47" i="21"/>
  <c r="AW48" i="4"/>
  <c r="D3" i="31" a="1"/>
  <c r="AL7" i="10"/>
  <c r="F5" i="38" s="1"/>
  <c r="K47" i="6"/>
  <c r="AX39" i="4"/>
  <c r="AO48" i="4"/>
  <c r="AR48" i="4"/>
  <c r="AX38" i="4"/>
  <c r="AB48" i="4"/>
  <c r="AX22" i="4"/>
  <c r="AP48" i="4"/>
  <c r="AH48" i="4"/>
  <c r="AX16" i="4"/>
  <c r="AS48" i="4"/>
  <c r="S48" i="4"/>
  <c r="AA48" i="4"/>
  <c r="AT48" i="4"/>
  <c r="AX29" i="4"/>
  <c r="AX23" i="4"/>
  <c r="AJ48" i="4"/>
  <c r="AX32" i="4"/>
  <c r="AX15" i="4"/>
  <c r="R48" i="4"/>
  <c r="AX10" i="4"/>
  <c r="W48" i="4"/>
  <c r="L48" i="19"/>
  <c r="Y48" i="4"/>
  <c r="AN48" i="4"/>
  <c r="AX21" i="4"/>
  <c r="AX30" i="4"/>
  <c r="AX12" i="4"/>
  <c r="AL48" i="4"/>
  <c r="AX18" i="4"/>
  <c r="AX37" i="4"/>
  <c r="AC48" i="4"/>
  <c r="AF48" i="4"/>
  <c r="AX11" i="4"/>
  <c r="AV48" i="4"/>
  <c r="AX33" i="4"/>
  <c r="AX19" i="4"/>
  <c r="AK48" i="4"/>
  <c r="AD48" i="4"/>
  <c r="AX36" i="4"/>
  <c r="AX26" i="4"/>
  <c r="AI48" i="4"/>
  <c r="AX35" i="4"/>
  <c r="X48" i="4"/>
  <c r="AX13" i="4"/>
  <c r="O48" i="19"/>
  <c r="AU48" i="4"/>
  <c r="AX24" i="4"/>
  <c r="AG48" i="4"/>
  <c r="AX14" i="4"/>
  <c r="Z48" i="4"/>
  <c r="AX20" i="4"/>
  <c r="AX17" i="4"/>
  <c r="AM48" i="4"/>
  <c r="AX27" i="4"/>
  <c r="AX25" i="4"/>
  <c r="V48" i="4"/>
  <c r="T48" i="4"/>
  <c r="AE48" i="4"/>
  <c r="AX28" i="4"/>
  <c r="AX31" i="4"/>
  <c r="AQ48" i="4"/>
  <c r="AX34" i="4"/>
  <c r="U48" i="4"/>
  <c r="AF24" i="19"/>
  <c r="AB20" i="19"/>
  <c r="Z16" i="19"/>
  <c r="T13" i="19"/>
  <c r="AT39" i="19"/>
  <c r="AM29" i="19"/>
  <c r="AN25" i="19"/>
  <c r="AI22" i="19"/>
  <c r="AA19" i="19"/>
  <c r="X11" i="19"/>
  <c r="AN34" i="19"/>
  <c r="AM30" i="19"/>
  <c r="AN27" i="19"/>
  <c r="AI20" i="19"/>
  <c r="AA16" i="19"/>
  <c r="S12" i="19"/>
  <c r="AR37" i="19"/>
  <c r="AN33" i="19"/>
  <c r="AO32" i="19"/>
  <c r="AJ27" i="19"/>
  <c r="AM24" i="19"/>
  <c r="AA21" i="19"/>
  <c r="AH20" i="19"/>
  <c r="Y15" i="19"/>
  <c r="Z12" i="19"/>
  <c r="AT37" i="19"/>
  <c r="AN28" i="19"/>
  <c r="AF25" i="19"/>
  <c r="AF21" i="19"/>
  <c r="AC18" i="19"/>
  <c r="T10" i="19"/>
  <c r="AP28" i="19"/>
  <c r="AD23" i="19"/>
  <c r="Z20" i="19"/>
  <c r="Y17" i="19"/>
  <c r="W10" i="19"/>
  <c r="AR30" i="19"/>
  <c r="AM26" i="19"/>
  <c r="AF22" i="19"/>
  <c r="AD18" i="19"/>
  <c r="W12" i="19"/>
  <c r="AL31" i="19"/>
  <c r="AM28" i="19"/>
  <c r="AI25" i="19"/>
  <c r="AA17" i="19"/>
  <c r="AA13" i="19"/>
  <c r="AU38" i="19"/>
  <c r="AR34" i="19"/>
  <c r="AK26" i="19"/>
  <c r="AD22" i="19"/>
  <c r="Z18" i="19"/>
  <c r="X15" i="19"/>
  <c r="Z14" i="19"/>
  <c r="U11" i="19"/>
  <c r="AO34" i="19"/>
  <c r="AP31" i="19"/>
  <c r="AO28" i="19"/>
  <c r="AL26" i="19"/>
  <c r="AG22" i="19"/>
  <c r="AE18" i="19"/>
  <c r="V16" i="19"/>
  <c r="AU35" i="19"/>
  <c r="AS31" i="19"/>
  <c r="AK27" i="19"/>
  <c r="AD24" i="19"/>
  <c r="R11" i="19"/>
  <c r="AU34" i="19"/>
  <c r="AN30" i="19"/>
  <c r="AG27" i="19"/>
  <c r="AE24" i="19"/>
  <c r="U10" i="19"/>
  <c r="AQ37" i="19"/>
  <c r="AQ33" i="19"/>
  <c r="AQ29" i="19"/>
  <c r="AH26" i="19"/>
  <c r="Y19" i="19"/>
  <c r="AA14" i="19"/>
  <c r="AT40" i="19"/>
  <c r="AQ35" i="19"/>
  <c r="AM32" i="19"/>
  <c r="AJ24" i="19"/>
  <c r="Z19" i="19"/>
  <c r="AC16" i="19"/>
  <c r="X13" i="19"/>
  <c r="AN32" i="19"/>
  <c r="AR29" i="19"/>
  <c r="AE25" i="19"/>
  <c r="AB22" i="19"/>
  <c r="AG20" i="19"/>
  <c r="AD17" i="19"/>
  <c r="V12" i="19"/>
  <c r="AS34" i="19"/>
  <c r="AM33" i="19"/>
  <c r="AQ28" i="19"/>
  <c r="AG25" i="19"/>
  <c r="AJ22" i="19"/>
  <c r="U14" i="19"/>
  <c r="AU40" i="19"/>
  <c r="AP34" i="19"/>
  <c r="AQ31" i="19"/>
  <c r="AD16" i="19"/>
  <c r="Y13" i="19"/>
  <c r="AT33" i="19"/>
  <c r="AJ30" i="19"/>
  <c r="X10" i="19"/>
  <c r="W16" i="19"/>
  <c r="U12" i="19"/>
  <c r="AR36" i="19"/>
  <c r="AS32" i="19"/>
  <c r="AI24" i="19"/>
  <c r="AD21" i="19"/>
  <c r="AE17" i="19"/>
  <c r="X14" i="19"/>
  <c r="AL30" i="19"/>
  <c r="AG26" i="19"/>
  <c r="AF23" i="19"/>
  <c r="AA20" i="19"/>
  <c r="Z11" i="19"/>
  <c r="AP35" i="19"/>
  <c r="AT31" i="19"/>
  <c r="AK28" i="19"/>
  <c r="AP27" i="19"/>
  <c r="AH23" i="19"/>
  <c r="AG18" i="19"/>
  <c r="AE16" i="19"/>
  <c r="AC15" i="19"/>
  <c r="Y11" i="19"/>
  <c r="AM31" i="19"/>
  <c r="AL28" i="19"/>
  <c r="AC21" i="19"/>
  <c r="X16" i="19"/>
  <c r="X12" i="19"/>
  <c r="AS39" i="19"/>
  <c r="AI23" i="19"/>
  <c r="AE19" i="19"/>
  <c r="AA15" i="19"/>
  <c r="V13" i="19"/>
  <c r="AU37" i="19"/>
  <c r="AK22" i="19"/>
  <c r="Y18" i="19"/>
  <c r="AD15" i="19"/>
  <c r="W11" i="19"/>
  <c r="AR31" i="19"/>
  <c r="AI27" i="19"/>
  <c r="AL23" i="19"/>
  <c r="AE20" i="19"/>
  <c r="S13" i="19"/>
  <c r="AR38" i="19"/>
  <c r="AR32" i="19"/>
  <c r="AO29" i="19"/>
  <c r="AJ26" i="19"/>
  <c r="AC19" i="19"/>
  <c r="T14" i="19"/>
  <c r="AT35" i="19"/>
  <c r="AN29" i="19"/>
  <c r="AO26" i="19"/>
  <c r="AC23" i="19"/>
  <c r="AI21" i="19"/>
  <c r="AF17" i="19"/>
  <c r="AB13" i="19"/>
  <c r="AR35" i="19"/>
  <c r="AM27" i="19"/>
  <c r="AE22" i="19"/>
  <c r="X18" i="19"/>
  <c r="AB16" i="19"/>
  <c r="AI29" i="19"/>
  <c r="AJ25" i="19"/>
  <c r="AH22" i="19"/>
  <c r="AB18" i="19"/>
  <c r="S10" i="19"/>
  <c r="AJ29" i="19"/>
  <c r="AH24" i="19"/>
  <c r="AG21" i="19"/>
  <c r="AD19" i="19"/>
  <c r="AU39" i="19"/>
  <c r="AP33" i="19"/>
  <c r="AO30" i="19"/>
  <c r="AO27" i="19"/>
  <c r="AB19" i="19"/>
  <c r="AB15" i="19"/>
  <c r="V11" i="19"/>
  <c r="AP36" i="19"/>
  <c r="AT32" i="19"/>
  <c r="AM25" i="19"/>
  <c r="AC20" i="19"/>
  <c r="Z17" i="19"/>
  <c r="V14" i="19"/>
  <c r="AA12" i="19"/>
  <c r="AQ36" i="19"/>
  <c r="AL32" i="19"/>
  <c r="AL29" i="19"/>
  <c r="AH28" i="19"/>
  <c r="AG24" i="19"/>
  <c r="AD20" i="19"/>
  <c r="X17" i="19"/>
  <c r="Q10" i="19"/>
  <c r="AO33" i="19"/>
  <c r="AK29" i="19"/>
  <c r="AI26" i="19"/>
  <c r="AG23" i="19"/>
  <c r="AU36" i="19"/>
  <c r="AP32" i="19"/>
  <c r="AJ28" i="19"/>
  <c r="AH25" i="19"/>
  <c r="V10" i="19"/>
  <c r="T11" i="19"/>
  <c r="AS30" i="19"/>
  <c r="AL27" i="19"/>
  <c r="AL24" i="19"/>
  <c r="AC17" i="19"/>
  <c r="T12" i="19"/>
  <c r="AS37" i="19"/>
  <c r="AU33" i="19"/>
  <c r="AK25" i="19"/>
  <c r="AJ21" i="19"/>
  <c r="AF18" i="19"/>
  <c r="V15" i="19"/>
  <c r="R10" i="19"/>
  <c r="AN31" i="19"/>
  <c r="AF26" i="19"/>
  <c r="AK23" i="19"/>
  <c r="AF20" i="19"/>
  <c r="AG19" i="19"/>
  <c r="AC14" i="19"/>
  <c r="Q11" i="19"/>
  <c r="AS36" i="19"/>
  <c r="AT34" i="19"/>
  <c r="AK30" i="19"/>
  <c r="AN26" i="19"/>
  <c r="AE23" i="19"/>
  <c r="Y16" i="19"/>
  <c r="Y12" i="19"/>
  <c r="AS35" i="19"/>
  <c r="AQ32" i="19"/>
  <c r="AP29" i="19"/>
  <c r="W15" i="19"/>
  <c r="S11" i="19"/>
  <c r="AO35" i="19"/>
  <c r="AO31" i="19"/>
  <c r="Y10" i="19"/>
  <c r="AB17" i="19"/>
  <c r="AB14" i="19"/>
  <c r="AT38" i="19"/>
  <c r="AQ34" i="19"/>
  <c r="AK31" i="19"/>
  <c r="AJ23" i="19"/>
  <c r="AF19" i="19"/>
  <c r="Z15" i="19"/>
  <c r="Z13" i="19"/>
  <c r="AU32" i="19"/>
  <c r="AI28" i="19"/>
  <c r="AK24" i="19"/>
  <c r="AH21" i="19"/>
  <c r="U13" i="19"/>
  <c r="AR33" i="19"/>
  <c r="AP30" i="19"/>
  <c r="AH27" i="19"/>
  <c r="AL25" i="19"/>
  <c r="AE21" i="19"/>
  <c r="AA18" i="19"/>
  <c r="U15" i="19"/>
  <c r="W14" i="19"/>
  <c r="AS38" i="19"/>
  <c r="AS33" i="19"/>
  <c r="AQ30" i="19"/>
  <c r="AC22" i="19"/>
  <c r="AH19" i="19"/>
  <c r="Y14" i="19"/>
  <c r="R12" i="19"/>
  <c r="AT36" i="19"/>
  <c r="AB21" i="19"/>
  <c r="W17" i="19"/>
  <c r="W13" i="19"/>
  <c r="AU41" i="19"/>
  <c r="P10" i="19"/>
  <c r="D4" i="31" l="1"/>
  <c r="E8" i="10" s="1"/>
  <c r="Z8" i="10" s="1"/>
  <c r="F6" i="37" s="1"/>
  <c r="D30" i="31"/>
  <c r="E34" i="10" s="1"/>
  <c r="Z34" i="10" s="1"/>
  <c r="F32" i="37" s="1"/>
  <c r="D11" i="31"/>
  <c r="E15" i="10" s="1"/>
  <c r="Z15" i="10" s="1"/>
  <c r="F13" i="37" s="1"/>
  <c r="D16" i="31"/>
  <c r="E20" i="10" s="1"/>
  <c r="Z20" i="10" s="1"/>
  <c r="F18" i="37" s="1"/>
  <c r="D7" i="31"/>
  <c r="E11" i="10" s="1"/>
  <c r="Z11" i="10" s="1"/>
  <c r="F9" i="37" s="1"/>
  <c r="D29" i="31"/>
  <c r="E33" i="10" s="1"/>
  <c r="Z33" i="10" s="1"/>
  <c r="F31" i="37" s="1"/>
  <c r="D28" i="31"/>
  <c r="E32" i="10" s="1"/>
  <c r="Z32" i="10" s="1"/>
  <c r="F30" i="37" s="1"/>
  <c r="D10" i="31"/>
  <c r="E14" i="10" s="1"/>
  <c r="Z14" i="10" s="1"/>
  <c r="F12" i="37" s="1"/>
  <c r="D6" i="31"/>
  <c r="E10" i="10" s="1"/>
  <c r="Z10" i="10" s="1"/>
  <c r="F8" i="37" s="1"/>
  <c r="D35" i="31"/>
  <c r="E39" i="10" s="1"/>
  <c r="Z39" i="10" s="1"/>
  <c r="F37" i="37" s="1"/>
  <c r="D12" i="31"/>
  <c r="E16" i="10" s="1"/>
  <c r="Z16" i="10" s="1"/>
  <c r="F14" i="37" s="1"/>
  <c r="D26" i="31"/>
  <c r="E30" i="10" s="1"/>
  <c r="Z30" i="10" s="1"/>
  <c r="F28" i="37" s="1"/>
  <c r="D17" i="31"/>
  <c r="E21" i="10" s="1"/>
  <c r="Z21" i="10" s="1"/>
  <c r="F19" i="37" s="1"/>
  <c r="D3" i="31"/>
  <c r="E7" i="10" s="1"/>
  <c r="D27" i="31"/>
  <c r="E31" i="10" s="1"/>
  <c r="Z31" i="10" s="1"/>
  <c r="F29" i="37" s="1"/>
  <c r="D8" i="31"/>
  <c r="E12" i="10" s="1"/>
  <c r="Z12" i="10" s="1"/>
  <c r="F10" i="37" s="1"/>
  <c r="D19" i="31"/>
  <c r="E23" i="10" s="1"/>
  <c r="Z23" i="10" s="1"/>
  <c r="F21" i="37" s="1"/>
  <c r="D22" i="31"/>
  <c r="E26" i="10" s="1"/>
  <c r="Z26" i="10" s="1"/>
  <c r="F24" i="37" s="1"/>
  <c r="D32" i="31"/>
  <c r="E36" i="10" s="1"/>
  <c r="Z36" i="10" s="1"/>
  <c r="F34" i="37" s="1"/>
  <c r="D18" i="31"/>
  <c r="E22" i="10" s="1"/>
  <c r="Z22" i="10" s="1"/>
  <c r="F20" i="37" s="1"/>
  <c r="D25" i="31"/>
  <c r="E29" i="10" s="1"/>
  <c r="Z29" i="10" s="1"/>
  <c r="F27" i="37" s="1"/>
  <c r="D9" i="31"/>
  <c r="E13" i="10" s="1"/>
  <c r="Z13" i="10" s="1"/>
  <c r="F11" i="37" s="1"/>
  <c r="D20" i="31"/>
  <c r="E24" i="10" s="1"/>
  <c r="Z24" i="10" s="1"/>
  <c r="F22" i="37" s="1"/>
  <c r="D13" i="31"/>
  <c r="E17" i="10" s="1"/>
  <c r="Z17" i="10" s="1"/>
  <c r="F15" i="37" s="1"/>
  <c r="D23" i="31"/>
  <c r="E27" i="10" s="1"/>
  <c r="Z27" i="10" s="1"/>
  <c r="F25" i="37" s="1"/>
  <c r="D34" i="31"/>
  <c r="E38" i="10" s="1"/>
  <c r="Z38" i="10" s="1"/>
  <c r="F36" i="37" s="1"/>
  <c r="D21" i="31"/>
  <c r="E25" i="10" s="1"/>
  <c r="Z25" i="10" s="1"/>
  <c r="F23" i="37" s="1"/>
  <c r="D14" i="31"/>
  <c r="E18" i="10" s="1"/>
  <c r="Z18" i="10" s="1"/>
  <c r="F16" i="37" s="1"/>
  <c r="D5" i="31"/>
  <c r="E9" i="10" s="1"/>
  <c r="Z9" i="10" s="1"/>
  <c r="F7" i="37" s="1"/>
  <c r="D33" i="31"/>
  <c r="E37" i="10" s="1"/>
  <c r="Z37" i="10" s="1"/>
  <c r="F35" i="37" s="1"/>
  <c r="D31" i="31"/>
  <c r="E35" i="10" s="1"/>
  <c r="Z35" i="10" s="1"/>
  <c r="F33" i="37" s="1"/>
  <c r="D15" i="31"/>
  <c r="E19" i="10" s="1"/>
  <c r="Z19" i="10" s="1"/>
  <c r="F17" i="37" s="1"/>
  <c r="D24" i="31"/>
  <c r="E28" i="10" s="1"/>
  <c r="Z28" i="10" s="1"/>
  <c r="F26" i="37" s="1"/>
  <c r="E5" i="32"/>
  <c r="C3" i="31" a="1"/>
  <c r="AV17" i="19"/>
  <c r="AV11" i="19"/>
  <c r="AV12" i="19"/>
  <c r="AB48" i="19"/>
  <c r="AF48" i="19"/>
  <c r="AV14" i="19"/>
  <c r="AL48" i="19"/>
  <c r="AP48" i="19"/>
  <c r="AV27" i="19"/>
  <c r="AV16" i="19"/>
  <c r="AV21" i="19"/>
  <c r="AI48" i="19"/>
  <c r="P48" i="19"/>
  <c r="AH48" i="19"/>
  <c r="AV26" i="19"/>
  <c r="V48" i="19"/>
  <c r="AV19" i="19"/>
  <c r="AM48" i="19"/>
  <c r="AV10" i="19"/>
  <c r="Q48" i="19"/>
  <c r="AA48" i="19"/>
  <c r="AV18" i="19"/>
  <c r="AV23" i="19"/>
  <c r="AT48" i="19"/>
  <c r="X48" i="19"/>
  <c r="W48" i="19"/>
  <c r="AX48" i="4"/>
  <c r="AV15" i="19"/>
  <c r="AU48" i="19"/>
  <c r="R48" i="19"/>
  <c r="AO48" i="19"/>
  <c r="AV24" i="19"/>
  <c r="AV20" i="19"/>
  <c r="S48" i="19"/>
  <c r="Z48" i="19"/>
  <c r="Y48" i="19"/>
  <c r="AC48" i="19"/>
  <c r="AE48" i="19"/>
  <c r="AV22" i="19"/>
  <c r="AD48" i="19"/>
  <c r="AJ48" i="19"/>
  <c r="AS48" i="19"/>
  <c r="AV13" i="19"/>
  <c r="AK48" i="19"/>
  <c r="AG48" i="19"/>
  <c r="AQ48" i="19"/>
  <c r="AV25" i="19"/>
  <c r="U48" i="19"/>
  <c r="AR48" i="19"/>
  <c r="T48" i="19"/>
  <c r="AN48" i="19"/>
  <c r="Z7" i="10" l="1"/>
  <c r="F5" i="37" s="1"/>
  <c r="E4" i="32" s="1"/>
  <c r="C4" i="31"/>
  <c r="D8" i="10" s="1"/>
  <c r="C7" i="31"/>
  <c r="D11" i="10" s="1"/>
  <c r="C23" i="31"/>
  <c r="D27" i="10" s="1"/>
  <c r="C9" i="31"/>
  <c r="D13" i="10" s="1"/>
  <c r="C25" i="31"/>
  <c r="D29" i="10" s="1"/>
  <c r="C10" i="31"/>
  <c r="D14" i="10" s="1"/>
  <c r="C26" i="31"/>
  <c r="D30" i="10" s="1"/>
  <c r="C11" i="31"/>
  <c r="D15" i="10" s="1"/>
  <c r="C27" i="31"/>
  <c r="D31" i="10" s="1"/>
  <c r="C15" i="31"/>
  <c r="D19" i="10" s="1"/>
  <c r="C31" i="31"/>
  <c r="D35" i="10" s="1"/>
  <c r="C18" i="31"/>
  <c r="D22" i="10" s="1"/>
  <c r="C34" i="31"/>
  <c r="D38" i="10" s="1"/>
  <c r="C17" i="31"/>
  <c r="D21" i="10" s="1"/>
  <c r="C33" i="31"/>
  <c r="D37" i="10" s="1"/>
  <c r="C3" i="31"/>
  <c r="D7" i="10" s="1"/>
  <c r="C19" i="31"/>
  <c r="D23" i="10" s="1"/>
  <c r="C35" i="31"/>
  <c r="D39" i="10" s="1"/>
  <c r="C8" i="31"/>
  <c r="D12" i="10" s="1"/>
  <c r="C5" i="31"/>
  <c r="D9" i="10" s="1"/>
  <c r="C14" i="31"/>
  <c r="D18" i="10" s="1"/>
  <c r="C30" i="31"/>
  <c r="D34" i="10" s="1"/>
  <c r="C28" i="31"/>
  <c r="D32" i="10" s="1"/>
  <c r="C22" i="31"/>
  <c r="D26" i="10" s="1"/>
  <c r="C20" i="31"/>
  <c r="D24" i="10" s="1"/>
  <c r="C12" i="31"/>
  <c r="D16" i="10" s="1"/>
  <c r="C6" i="31"/>
  <c r="D10" i="10" s="1"/>
  <c r="C32" i="31"/>
  <c r="D36" i="10" s="1"/>
  <c r="C29" i="31"/>
  <c r="D33" i="10" s="1"/>
  <c r="C24" i="31"/>
  <c r="D28" i="10" s="1"/>
  <c r="C21" i="31"/>
  <c r="D25" i="10" s="1"/>
  <c r="C16" i="31"/>
  <c r="D20" i="10" s="1"/>
  <c r="C13" i="31"/>
  <c r="D17" i="10" s="1"/>
  <c r="F3" i="31" a="1"/>
  <c r="F5" i="31" s="1"/>
  <c r="M9" i="10" s="1"/>
  <c r="AV48" i="19"/>
  <c r="E6" i="32" l="1"/>
  <c r="F3" i="31"/>
  <c r="M7" i="10" s="1"/>
  <c r="AI7" i="10" s="1"/>
  <c r="F17" i="31"/>
  <c r="M21" i="10" s="1"/>
  <c r="P21" i="10" s="1"/>
  <c r="Q21" i="10" s="1"/>
  <c r="F31" i="31"/>
  <c r="M35" i="10" s="1"/>
  <c r="F13" i="31"/>
  <c r="F28" i="31"/>
  <c r="M32" i="10" s="1"/>
  <c r="F33" i="31"/>
  <c r="M37" i="10" s="1"/>
  <c r="F30" i="31"/>
  <c r="M34" i="10" s="1"/>
  <c r="F14" i="31"/>
  <c r="F29" i="31"/>
  <c r="M33" i="10" s="1"/>
  <c r="F8" i="31"/>
  <c r="F15" i="31"/>
  <c r="F32" i="31"/>
  <c r="M36" i="10" s="1"/>
  <c r="F18" i="31"/>
  <c r="F27" i="31"/>
  <c r="M31" i="10" s="1"/>
  <c r="F23" i="31"/>
  <c r="M27" i="10" s="1"/>
  <c r="F25" i="31"/>
  <c r="M29" i="10" s="1"/>
  <c r="F26" i="31"/>
  <c r="M30" i="10" s="1"/>
  <c r="F19" i="31"/>
  <c r="F12" i="31"/>
  <c r="X39" i="10"/>
  <c r="D37" i="37" s="1"/>
  <c r="W39" i="10"/>
  <c r="C37" i="37" s="1"/>
  <c r="G39" i="10"/>
  <c r="H39" i="10" s="1"/>
  <c r="AC39" i="10" s="1"/>
  <c r="I37" i="37" s="1"/>
  <c r="F16" i="31"/>
  <c r="F7" i="31"/>
  <c r="F4" i="31"/>
  <c r="M8" i="10" s="1"/>
  <c r="AJ8" i="10" s="1"/>
  <c r="F34" i="31"/>
  <c r="M38" i="10" s="1"/>
  <c r="F11" i="31"/>
  <c r="F22" i="31"/>
  <c r="F9" i="31"/>
  <c r="F10" i="31"/>
  <c r="F20" i="31"/>
  <c r="F24" i="31"/>
  <c r="M28" i="10" s="1"/>
  <c r="F35" i="31"/>
  <c r="F21" i="31"/>
  <c r="F6" i="31"/>
  <c r="G35" i="10"/>
  <c r="H35" i="10" s="1"/>
  <c r="AC35" i="10" s="1"/>
  <c r="I33" i="37" s="1"/>
  <c r="X35" i="10"/>
  <c r="D33" i="37" s="1"/>
  <c r="W35" i="10"/>
  <c r="C33" i="37" s="1"/>
  <c r="G36" i="10"/>
  <c r="H36" i="10" s="1"/>
  <c r="AC36" i="10" s="1"/>
  <c r="I34" i="37" s="1"/>
  <c r="X36" i="10"/>
  <c r="D34" i="37" s="1"/>
  <c r="W36" i="10"/>
  <c r="C34" i="37" s="1"/>
  <c r="G27" i="10"/>
  <c r="H27" i="10" s="1"/>
  <c r="AC27" i="10" s="1"/>
  <c r="I25" i="37" s="1"/>
  <c r="X27" i="10"/>
  <c r="D25" i="37" s="1"/>
  <c r="W27" i="10"/>
  <c r="C25" i="37" s="1"/>
  <c r="G31" i="10"/>
  <c r="H31" i="10" s="1"/>
  <c r="AC31" i="10" s="1"/>
  <c r="I29" i="37" s="1"/>
  <c r="X31" i="10"/>
  <c r="D29" i="37" s="1"/>
  <c r="W31" i="10"/>
  <c r="C29" i="37" s="1"/>
  <c r="G32" i="10"/>
  <c r="H32" i="10" s="1"/>
  <c r="AC32" i="10" s="1"/>
  <c r="I30" i="37" s="1"/>
  <c r="X32" i="10"/>
  <c r="D30" i="37" s="1"/>
  <c r="W32" i="10"/>
  <c r="C30" i="37" s="1"/>
  <c r="G34" i="10"/>
  <c r="H34" i="10" s="1"/>
  <c r="AC34" i="10" s="1"/>
  <c r="I32" i="37" s="1"/>
  <c r="X34" i="10"/>
  <c r="D32" i="37" s="1"/>
  <c r="W34" i="10"/>
  <c r="C32" i="37" s="1"/>
  <c r="G29" i="10"/>
  <c r="H29" i="10" s="1"/>
  <c r="AC29" i="10" s="1"/>
  <c r="I27" i="37" s="1"/>
  <c r="X29" i="10"/>
  <c r="D27" i="37" s="1"/>
  <c r="W29" i="10"/>
  <c r="C27" i="37" s="1"/>
  <c r="G30" i="10"/>
  <c r="H30" i="10" s="1"/>
  <c r="AC30" i="10" s="1"/>
  <c r="I28" i="37" s="1"/>
  <c r="X30" i="10"/>
  <c r="D28" i="37" s="1"/>
  <c r="W30" i="10"/>
  <c r="C28" i="37" s="1"/>
  <c r="G37" i="10"/>
  <c r="H37" i="10" s="1"/>
  <c r="AC37" i="10" s="1"/>
  <c r="I35" i="37" s="1"/>
  <c r="X37" i="10"/>
  <c r="D35" i="37" s="1"/>
  <c r="W37" i="10"/>
  <c r="C35" i="37" s="1"/>
  <c r="G28" i="10"/>
  <c r="H28" i="10" s="1"/>
  <c r="AC28" i="10" s="1"/>
  <c r="I26" i="37" s="1"/>
  <c r="X28" i="10"/>
  <c r="D26" i="37" s="1"/>
  <c r="W28" i="10"/>
  <c r="C26" i="37" s="1"/>
  <c r="G38" i="10"/>
  <c r="H38" i="10" s="1"/>
  <c r="AC38" i="10" s="1"/>
  <c r="I36" i="37" s="1"/>
  <c r="X38" i="10"/>
  <c r="D36" i="37" s="1"/>
  <c r="W38" i="10"/>
  <c r="C36" i="37" s="1"/>
  <c r="G33" i="10"/>
  <c r="H33" i="10" s="1"/>
  <c r="AC33" i="10" s="1"/>
  <c r="I31" i="37" s="1"/>
  <c r="X33" i="10"/>
  <c r="D31" i="37" s="1"/>
  <c r="W33" i="10"/>
  <c r="C31" i="37" s="1"/>
  <c r="P9" i="10"/>
  <c r="Q9" i="10" s="1"/>
  <c r="X8" i="10"/>
  <c r="D6" i="37" s="1"/>
  <c r="W8" i="10"/>
  <c r="C6" i="37" s="1"/>
  <c r="G8" i="10"/>
  <c r="G23" i="10"/>
  <c r="H23" i="10" s="1"/>
  <c r="AC23" i="10" s="1"/>
  <c r="I21" i="37" s="1"/>
  <c r="X23" i="10"/>
  <c r="D21" i="37" s="1"/>
  <c r="W23" i="10"/>
  <c r="C21" i="37" s="1"/>
  <c r="W15" i="10"/>
  <c r="C13" i="37" s="1"/>
  <c r="X15" i="10"/>
  <c r="D13" i="37" s="1"/>
  <c r="G15" i="10"/>
  <c r="H15" i="10" s="1"/>
  <c r="AC15" i="10" s="1"/>
  <c r="I13" i="37" s="1"/>
  <c r="X11" i="10"/>
  <c r="D9" i="37" s="1"/>
  <c r="W11" i="10"/>
  <c r="C9" i="37" s="1"/>
  <c r="G11" i="10"/>
  <c r="H11" i="10" s="1"/>
  <c r="AC11" i="10" s="1"/>
  <c r="I9" i="37" s="1"/>
  <c r="W24" i="10"/>
  <c r="C22" i="37" s="1"/>
  <c r="G24" i="10"/>
  <c r="H24" i="10" s="1"/>
  <c r="AC24" i="10" s="1"/>
  <c r="I22" i="37" s="1"/>
  <c r="X24" i="10"/>
  <c r="D22" i="37" s="1"/>
  <c r="W21" i="10"/>
  <c r="C19" i="37" s="1"/>
  <c r="X21" i="10"/>
  <c r="D19" i="37" s="1"/>
  <c r="G21" i="10"/>
  <c r="H21" i="10" s="1"/>
  <c r="AC21" i="10" s="1"/>
  <c r="I19" i="37" s="1"/>
  <c r="X7" i="10"/>
  <c r="W7" i="10"/>
  <c r="G7" i="10"/>
  <c r="W26" i="10"/>
  <c r="C24" i="37" s="1"/>
  <c r="G26" i="10"/>
  <c r="H26" i="10" s="1"/>
  <c r="AC26" i="10" s="1"/>
  <c r="I24" i="37" s="1"/>
  <c r="X26" i="10"/>
  <c r="D24" i="37" s="1"/>
  <c r="X9" i="10"/>
  <c r="D7" i="37" s="1"/>
  <c r="G9" i="10"/>
  <c r="H9" i="10" s="1"/>
  <c r="AC9" i="10" s="1"/>
  <c r="I7" i="37" s="1"/>
  <c r="W9" i="10"/>
  <c r="C7" i="37" s="1"/>
  <c r="X18" i="10"/>
  <c r="D16" i="37" s="1"/>
  <c r="W18" i="10"/>
  <c r="C16" i="37" s="1"/>
  <c r="G18" i="10"/>
  <c r="H18" i="10" s="1"/>
  <c r="AC18" i="10" s="1"/>
  <c r="I16" i="37" s="1"/>
  <c r="W13" i="10"/>
  <c r="C11" i="37" s="1"/>
  <c r="X13" i="10"/>
  <c r="D11" i="37" s="1"/>
  <c r="G13" i="10"/>
  <c r="H13" i="10" s="1"/>
  <c r="AC13" i="10" s="1"/>
  <c r="I11" i="37" s="1"/>
  <c r="X17" i="10"/>
  <c r="D15" i="37" s="1"/>
  <c r="W17" i="10"/>
  <c r="C15" i="37" s="1"/>
  <c r="G17" i="10"/>
  <c r="H17" i="10" s="1"/>
  <c r="AC17" i="10" s="1"/>
  <c r="I15" i="37" s="1"/>
  <c r="G19" i="10"/>
  <c r="H19" i="10" s="1"/>
  <c r="AC19" i="10" s="1"/>
  <c r="I17" i="37" s="1"/>
  <c r="X19" i="10"/>
  <c r="D17" i="37" s="1"/>
  <c r="W19" i="10"/>
  <c r="C17" i="37" s="1"/>
  <c r="X25" i="10"/>
  <c r="D23" i="37" s="1"/>
  <c r="G25" i="10"/>
  <c r="H25" i="10" s="1"/>
  <c r="AC25" i="10" s="1"/>
  <c r="I23" i="37" s="1"/>
  <c r="W25" i="10"/>
  <c r="C23" i="37" s="1"/>
  <c r="W16" i="10"/>
  <c r="C14" i="37" s="1"/>
  <c r="G16" i="10"/>
  <c r="H16" i="10" s="1"/>
  <c r="AC16" i="10" s="1"/>
  <c r="I14" i="37" s="1"/>
  <c r="X16" i="10"/>
  <c r="D14" i="37" s="1"/>
  <c r="X12" i="10"/>
  <c r="D10" i="37" s="1"/>
  <c r="W12" i="10"/>
  <c r="C10" i="37" s="1"/>
  <c r="G12" i="10"/>
  <c r="H12" i="10" s="1"/>
  <c r="AC12" i="10" s="1"/>
  <c r="I10" i="37" s="1"/>
  <c r="G14" i="10"/>
  <c r="H14" i="10" s="1"/>
  <c r="AC14" i="10" s="1"/>
  <c r="I12" i="37" s="1"/>
  <c r="X14" i="10"/>
  <c r="D12" i="37" s="1"/>
  <c r="W14" i="10"/>
  <c r="C12" i="37" s="1"/>
  <c r="W20" i="10"/>
  <c r="C18" i="37" s="1"/>
  <c r="X20" i="10"/>
  <c r="D18" i="37" s="1"/>
  <c r="G20" i="10"/>
  <c r="H20" i="10" s="1"/>
  <c r="AC20" i="10" s="1"/>
  <c r="I18" i="37" s="1"/>
  <c r="G10" i="10"/>
  <c r="H10" i="10" s="1"/>
  <c r="AC10" i="10" s="1"/>
  <c r="I8" i="37" s="1"/>
  <c r="X10" i="10"/>
  <c r="D8" i="37" s="1"/>
  <c r="W10" i="10"/>
  <c r="C8" i="37" s="1"/>
  <c r="G22" i="10"/>
  <c r="H22" i="10" s="1"/>
  <c r="AC22" i="10" s="1"/>
  <c r="I20" i="37" s="1"/>
  <c r="X22" i="10"/>
  <c r="D20" i="37" s="1"/>
  <c r="W22" i="10"/>
  <c r="C20" i="37" s="1"/>
  <c r="M24" i="10" l="1"/>
  <c r="AI24" i="10" s="1"/>
  <c r="C22" i="38" s="1"/>
  <c r="M20" i="10"/>
  <c r="AI20" i="10" s="1"/>
  <c r="C18" i="38" s="1"/>
  <c r="M14" i="10"/>
  <c r="AJ14" i="10" s="1"/>
  <c r="D12" i="38" s="1"/>
  <c r="M13" i="10"/>
  <c r="AI13" i="10" s="1"/>
  <c r="C11" i="38" s="1"/>
  <c r="M22" i="10"/>
  <c r="AJ22" i="10" s="1"/>
  <c r="D20" i="38" s="1"/>
  <c r="M26" i="10"/>
  <c r="P26" i="10" s="1"/>
  <c r="Q26" i="10" s="1"/>
  <c r="AO26" i="10" s="1"/>
  <c r="I24" i="38" s="1"/>
  <c r="M17" i="10"/>
  <c r="AJ17" i="10" s="1"/>
  <c r="D15" i="38" s="1"/>
  <c r="M10" i="10"/>
  <c r="AI10" i="10" s="1"/>
  <c r="C8" i="38" s="1"/>
  <c r="M15" i="10"/>
  <c r="AJ15" i="10" s="1"/>
  <c r="D13" i="38" s="1"/>
  <c r="M16" i="10"/>
  <c r="AJ16" i="10" s="1"/>
  <c r="D14" i="38" s="1"/>
  <c r="M19" i="10"/>
  <c r="AJ19" i="10" s="1"/>
  <c r="D17" i="38" s="1"/>
  <c r="M25" i="10"/>
  <c r="AJ25" i="10" s="1"/>
  <c r="D23" i="38" s="1"/>
  <c r="M23" i="10"/>
  <c r="AJ23" i="10" s="1"/>
  <c r="D21" i="38" s="1"/>
  <c r="M12" i="10"/>
  <c r="AJ12" i="10" s="1"/>
  <c r="M39" i="10"/>
  <c r="AJ39" i="10" s="1"/>
  <c r="D37" i="38" s="1"/>
  <c r="M11" i="10"/>
  <c r="P11" i="10" s="1"/>
  <c r="Q11" i="10" s="1"/>
  <c r="AO11" i="10" s="1"/>
  <c r="I9" i="38" s="1"/>
  <c r="M18" i="10"/>
  <c r="AI18" i="10" s="1"/>
  <c r="C16" i="38" s="1"/>
  <c r="Y39" i="10"/>
  <c r="E37" i="37" s="1"/>
  <c r="AJ21" i="10"/>
  <c r="D19" i="38" s="1"/>
  <c r="C5" i="37"/>
  <c r="B4" i="32" s="1"/>
  <c r="D5" i="37"/>
  <c r="C4" i="32" s="1"/>
  <c r="C5" i="38"/>
  <c r="D6" i="38"/>
  <c r="AI21" i="10"/>
  <c r="P38" i="10"/>
  <c r="Q38" i="10" s="1"/>
  <c r="AO38" i="10" s="1"/>
  <c r="I36" i="38" s="1"/>
  <c r="AJ38" i="10"/>
  <c r="D36" i="38" s="1"/>
  <c r="AI38" i="10"/>
  <c r="C36" i="38" s="1"/>
  <c r="P29" i="10"/>
  <c r="Q29" i="10" s="1"/>
  <c r="AO29" i="10" s="1"/>
  <c r="I27" i="38" s="1"/>
  <c r="AJ29" i="10"/>
  <c r="D27" i="38" s="1"/>
  <c r="AI29" i="10"/>
  <c r="C27" i="38" s="1"/>
  <c r="P28" i="10"/>
  <c r="Q28" i="10" s="1"/>
  <c r="AO28" i="10" s="1"/>
  <c r="I26" i="38" s="1"/>
  <c r="AJ28" i="10"/>
  <c r="D26" i="38" s="1"/>
  <c r="AI28" i="10"/>
  <c r="C26" i="38" s="1"/>
  <c r="Y30" i="10"/>
  <c r="P34" i="10"/>
  <c r="Q34" i="10" s="1"/>
  <c r="AO34" i="10" s="1"/>
  <c r="I32" i="38" s="1"/>
  <c r="AJ34" i="10"/>
  <c r="D32" i="38" s="1"/>
  <c r="AI34" i="10"/>
  <c r="C32" i="38" s="1"/>
  <c r="P33" i="10"/>
  <c r="Q33" i="10" s="1"/>
  <c r="AO33" i="10" s="1"/>
  <c r="I31" i="38" s="1"/>
  <c r="AJ33" i="10"/>
  <c r="D31" i="38" s="1"/>
  <c r="AI33" i="10"/>
  <c r="C31" i="38" s="1"/>
  <c r="Y28" i="10"/>
  <c r="Y36" i="10"/>
  <c r="P35" i="10"/>
  <c r="Q35" i="10" s="1"/>
  <c r="AO35" i="10" s="1"/>
  <c r="I33" i="38" s="1"/>
  <c r="AJ35" i="10"/>
  <c r="D33" i="38" s="1"/>
  <c r="AI35" i="10"/>
  <c r="C33" i="38" s="1"/>
  <c r="P30" i="10"/>
  <c r="Q30" i="10" s="1"/>
  <c r="AO30" i="10" s="1"/>
  <c r="I28" i="38" s="1"/>
  <c r="AJ30" i="10"/>
  <c r="D28" i="38" s="1"/>
  <c r="AI30" i="10"/>
  <c r="C28" i="38" s="1"/>
  <c r="Y29" i="10"/>
  <c r="P37" i="10"/>
  <c r="Q37" i="10" s="1"/>
  <c r="AO37" i="10" s="1"/>
  <c r="I35" i="38" s="1"/>
  <c r="AJ37" i="10"/>
  <c r="D35" i="38" s="1"/>
  <c r="AI37" i="10"/>
  <c r="C35" i="38" s="1"/>
  <c r="Y33" i="10"/>
  <c r="Y31" i="10"/>
  <c r="P31" i="10"/>
  <c r="Q31" i="10" s="1"/>
  <c r="AO31" i="10" s="1"/>
  <c r="I29" i="38" s="1"/>
  <c r="AJ31" i="10"/>
  <c r="D29" i="38" s="1"/>
  <c r="AI31" i="10"/>
  <c r="C29" i="38" s="1"/>
  <c r="Y37" i="10"/>
  <c r="Y35" i="10"/>
  <c r="P36" i="10"/>
  <c r="Q36" i="10" s="1"/>
  <c r="AO36" i="10" s="1"/>
  <c r="I34" i="38" s="1"/>
  <c r="AJ36" i="10"/>
  <c r="D34" i="38" s="1"/>
  <c r="AI36" i="10"/>
  <c r="C34" i="38" s="1"/>
  <c r="P27" i="10"/>
  <c r="Q27" i="10" s="1"/>
  <c r="AO27" i="10" s="1"/>
  <c r="I25" i="38" s="1"/>
  <c r="AJ27" i="10"/>
  <c r="D25" i="38" s="1"/>
  <c r="AI27" i="10"/>
  <c r="C25" i="38" s="1"/>
  <c r="Y34" i="10"/>
  <c r="Y32" i="10"/>
  <c r="P32" i="10"/>
  <c r="Q32" i="10" s="1"/>
  <c r="AO32" i="10" s="1"/>
  <c r="I30" i="38" s="1"/>
  <c r="AJ32" i="10"/>
  <c r="D30" i="38" s="1"/>
  <c r="AI32" i="10"/>
  <c r="C30" i="38" s="1"/>
  <c r="Y38" i="10"/>
  <c r="Y27" i="10"/>
  <c r="E25" i="37" s="1"/>
  <c r="AI8" i="10"/>
  <c r="P8" i="10"/>
  <c r="Q8" i="10" s="1"/>
  <c r="P20" i="10"/>
  <c r="Q20" i="10" s="1"/>
  <c r="AO20" i="10" s="1"/>
  <c r="I18" i="38" s="1"/>
  <c r="P23" i="10"/>
  <c r="Q23" i="10" s="1"/>
  <c r="AO23" i="10" s="1"/>
  <c r="I21" i="38" s="1"/>
  <c r="AJ20" i="10"/>
  <c r="AJ9" i="10"/>
  <c r="P16" i="10"/>
  <c r="Q16" i="10" s="1"/>
  <c r="AO16" i="10" s="1"/>
  <c r="I14" i="38" s="1"/>
  <c r="AI16" i="10"/>
  <c r="AI9" i="10"/>
  <c r="P7" i="10"/>
  <c r="Q7" i="10" s="1"/>
  <c r="AJ7" i="10"/>
  <c r="P25" i="10"/>
  <c r="Q25" i="10" s="1"/>
  <c r="AO25" i="10" s="1"/>
  <c r="I23" i="38" s="1"/>
  <c r="Y7" i="10"/>
  <c r="Y23" i="10"/>
  <c r="Y10" i="10"/>
  <c r="Y19" i="10"/>
  <c r="Y17" i="10"/>
  <c r="Y9" i="10"/>
  <c r="Y24" i="10"/>
  <c r="AO9" i="10"/>
  <c r="I7" i="38" s="1"/>
  <c r="Y21" i="10"/>
  <c r="Y11" i="10"/>
  <c r="H8" i="10"/>
  <c r="AO21" i="10"/>
  <c r="I19" i="38" s="1"/>
  <c r="Y12" i="10"/>
  <c r="Y25" i="10"/>
  <c r="Y8" i="10"/>
  <c r="Y13" i="10"/>
  <c r="Y20" i="10"/>
  <c r="Y26" i="10"/>
  <c r="Y16" i="10"/>
  <c r="Y22" i="10"/>
  <c r="Y14" i="10"/>
  <c r="Y18" i="10"/>
  <c r="H7" i="10"/>
  <c r="Y15" i="10"/>
  <c r="P24" i="10" l="1"/>
  <c r="Q24" i="10" s="1"/>
  <c r="AO24" i="10" s="1"/>
  <c r="I22" i="38" s="1"/>
  <c r="AI15" i="10"/>
  <c r="AJ24" i="10"/>
  <c r="AJ13" i="10"/>
  <c r="AK13" i="10" s="1"/>
  <c r="E11" i="38" s="1"/>
  <c r="AI25" i="10"/>
  <c r="P13" i="10"/>
  <c r="Q13" i="10" s="1"/>
  <c r="AO13" i="10" s="1"/>
  <c r="I11" i="38" s="1"/>
  <c r="AI22" i="10"/>
  <c r="AK22" i="10" s="1"/>
  <c r="P22" i="10"/>
  <c r="Q22" i="10" s="1"/>
  <c r="AO22" i="10" s="1"/>
  <c r="I20" i="38" s="1"/>
  <c r="AJ11" i="10"/>
  <c r="D9" i="38" s="1"/>
  <c r="AJ18" i="10"/>
  <c r="D16" i="38" s="1"/>
  <c r="AI17" i="10"/>
  <c r="C15" i="38" s="1"/>
  <c r="P17" i="10"/>
  <c r="Q17" i="10" s="1"/>
  <c r="AO17" i="10" s="1"/>
  <c r="I15" i="38" s="1"/>
  <c r="P15" i="10"/>
  <c r="Q15" i="10" s="1"/>
  <c r="AO15" i="10" s="1"/>
  <c r="I13" i="38" s="1"/>
  <c r="P18" i="10"/>
  <c r="Q18" i="10" s="1"/>
  <c r="AO18" i="10" s="1"/>
  <c r="I16" i="38" s="1"/>
  <c r="P14" i="10"/>
  <c r="Q14" i="10" s="1"/>
  <c r="AO14" i="10" s="1"/>
  <c r="I12" i="38" s="1"/>
  <c r="AJ10" i="10"/>
  <c r="AK10" i="10" s="1"/>
  <c r="E8" i="38" s="1"/>
  <c r="AJ26" i="10"/>
  <c r="D24" i="38" s="1"/>
  <c r="AI26" i="10"/>
  <c r="C24" i="38" s="1"/>
  <c r="AI23" i="10"/>
  <c r="AK23" i="10" s="1"/>
  <c r="AI11" i="10"/>
  <c r="C9" i="38" s="1"/>
  <c r="AI19" i="10"/>
  <c r="AK19" i="10" s="1"/>
  <c r="AI39" i="10"/>
  <c r="AK39" i="10" s="1"/>
  <c r="E37" i="38" s="1"/>
  <c r="P12" i="10"/>
  <c r="Q12" i="10" s="1"/>
  <c r="AO12" i="10" s="1"/>
  <c r="I10" i="38" s="1"/>
  <c r="P39" i="10"/>
  <c r="Q39" i="10" s="1"/>
  <c r="AO39" i="10" s="1"/>
  <c r="I37" i="38" s="1"/>
  <c r="P10" i="10"/>
  <c r="Q10" i="10" s="1"/>
  <c r="AO10" i="10" s="1"/>
  <c r="I8" i="38" s="1"/>
  <c r="P19" i="10"/>
  <c r="Q19" i="10" s="1"/>
  <c r="AO19" i="10" s="1"/>
  <c r="I17" i="38" s="1"/>
  <c r="AI12" i="10"/>
  <c r="C10" i="38" s="1"/>
  <c r="AI14" i="10"/>
  <c r="C12" i="38" s="1"/>
  <c r="D10" i="38"/>
  <c r="AB39" i="10"/>
  <c r="E5" i="37"/>
  <c r="D5" i="38"/>
  <c r="AB27" i="10"/>
  <c r="AE27" i="10" s="1"/>
  <c r="AK20" i="10"/>
  <c r="AN20" i="10" s="1"/>
  <c r="H18" i="38" s="1"/>
  <c r="D18" i="38"/>
  <c r="AK24" i="10"/>
  <c r="AN24" i="10" s="1"/>
  <c r="H22" i="38" s="1"/>
  <c r="D22" i="38"/>
  <c r="D7" i="38"/>
  <c r="AB34" i="10"/>
  <c r="E32" i="37"/>
  <c r="AB30" i="10"/>
  <c r="E28" i="37"/>
  <c r="AB13" i="10"/>
  <c r="E11" i="37"/>
  <c r="AB28" i="10"/>
  <c r="E26" i="37"/>
  <c r="AB16" i="10"/>
  <c r="E14" i="37"/>
  <c r="AB37" i="10"/>
  <c r="E35" i="37"/>
  <c r="AB11" i="10"/>
  <c r="E9" i="37"/>
  <c r="AB8" i="10"/>
  <c r="E6" i="37"/>
  <c r="AB19" i="10"/>
  <c r="E17" i="37"/>
  <c r="AB38" i="10"/>
  <c r="E36" i="37"/>
  <c r="AB31" i="10"/>
  <c r="E29" i="37"/>
  <c r="AB15" i="10"/>
  <c r="E13" i="37"/>
  <c r="AB29" i="10"/>
  <c r="E27" i="37"/>
  <c r="AB17" i="10"/>
  <c r="E15" i="37"/>
  <c r="AB25" i="10"/>
  <c r="E23" i="37"/>
  <c r="AB26" i="10"/>
  <c r="E24" i="37"/>
  <c r="AB10" i="10"/>
  <c r="E8" i="37"/>
  <c r="AB33" i="10"/>
  <c r="E31" i="37"/>
  <c r="AB24" i="10"/>
  <c r="E22" i="37"/>
  <c r="AB9" i="10"/>
  <c r="E7" i="37"/>
  <c r="AB21" i="10"/>
  <c r="E19" i="37"/>
  <c r="AB18" i="10"/>
  <c r="E16" i="37"/>
  <c r="AB36" i="10"/>
  <c r="E34" i="37"/>
  <c r="AB12" i="10"/>
  <c r="E10" i="37"/>
  <c r="AB14" i="10"/>
  <c r="E12" i="37"/>
  <c r="AB22" i="10"/>
  <c r="E20" i="37"/>
  <c r="AB20" i="10"/>
  <c r="E18" i="37"/>
  <c r="AB23" i="10"/>
  <c r="E21" i="37"/>
  <c r="AB32" i="10"/>
  <c r="E30" i="37"/>
  <c r="AB35" i="10"/>
  <c r="E33" i="37"/>
  <c r="AK8" i="10"/>
  <c r="C6" i="38"/>
  <c r="C7" i="38"/>
  <c r="AK15" i="10"/>
  <c r="C13" i="38"/>
  <c r="AK21" i="10"/>
  <c r="C19" i="38"/>
  <c r="AK16" i="10"/>
  <c r="C14" i="38"/>
  <c r="AK25" i="10"/>
  <c r="C23" i="38"/>
  <c r="AB7" i="10"/>
  <c r="AC8" i="10"/>
  <c r="I6" i="37" s="1"/>
  <c r="AK29" i="10"/>
  <c r="AK37" i="10"/>
  <c r="AK34" i="10"/>
  <c r="AK33" i="10"/>
  <c r="AK30" i="10"/>
  <c r="AK27" i="10"/>
  <c r="AK38" i="10"/>
  <c r="AK32" i="10"/>
  <c r="AK31" i="10"/>
  <c r="AK35" i="10"/>
  <c r="AK28" i="10"/>
  <c r="AK36" i="10"/>
  <c r="AK7" i="10"/>
  <c r="AK9" i="10"/>
  <c r="AC7" i="10"/>
  <c r="AO8" i="10"/>
  <c r="I6" i="38" s="1"/>
  <c r="S7" i="10"/>
  <c r="S8" i="10" s="1"/>
  <c r="S9" i="10" s="1"/>
  <c r="AO7" i="10"/>
  <c r="C20" i="38" l="1"/>
  <c r="D11" i="38"/>
  <c r="AK11" i="10"/>
  <c r="AK17" i="10"/>
  <c r="C21" i="38"/>
  <c r="AK12" i="10"/>
  <c r="E10" i="38" s="1"/>
  <c r="C17" i="38"/>
  <c r="AK18" i="10"/>
  <c r="AN18" i="10" s="1"/>
  <c r="H16" i="38" s="1"/>
  <c r="D8" i="38"/>
  <c r="AK26" i="10"/>
  <c r="C37" i="38"/>
  <c r="S10" i="10"/>
  <c r="S11" i="10" s="1"/>
  <c r="S12" i="10" s="1"/>
  <c r="S13" i="10" s="1"/>
  <c r="S14" i="10" s="1"/>
  <c r="S15" i="10" s="1"/>
  <c r="S16" i="10" s="1"/>
  <c r="S17" i="10" s="1"/>
  <c r="S18" i="10" s="1"/>
  <c r="S19" i="10" s="1"/>
  <c r="S20" i="10" s="1"/>
  <c r="S21" i="10" s="1"/>
  <c r="S22" i="10" s="1"/>
  <c r="S23" i="10" s="1"/>
  <c r="S24" i="10" s="1"/>
  <c r="S25" i="10" s="1"/>
  <c r="S26" i="10" s="1"/>
  <c r="S27" i="10" s="1"/>
  <c r="S28" i="10" s="1"/>
  <c r="S29" i="10" s="1"/>
  <c r="S30" i="10" s="1"/>
  <c r="S31" i="10" s="1"/>
  <c r="S32" i="10" s="1"/>
  <c r="S33" i="10" s="1"/>
  <c r="S34" i="10" s="1"/>
  <c r="S35" i="10" s="1"/>
  <c r="S36" i="10" s="1"/>
  <c r="S37" i="10" s="1"/>
  <c r="S38" i="10" s="1"/>
  <c r="S39" i="10" s="1"/>
  <c r="AN39" i="10"/>
  <c r="H37" i="38" s="1"/>
  <c r="AK14" i="10"/>
  <c r="AN14" i="10" s="1"/>
  <c r="AQ14" i="10" s="1"/>
  <c r="AE39" i="10"/>
  <c r="H37" i="37"/>
  <c r="D4" i="32"/>
  <c r="H5" i="37"/>
  <c r="I5" i="37"/>
  <c r="H4" i="32" s="1"/>
  <c r="AN10" i="10"/>
  <c r="H8" i="38" s="1"/>
  <c r="E5" i="38"/>
  <c r="I5" i="38"/>
  <c r="H5" i="32" s="1"/>
  <c r="AN13" i="10"/>
  <c r="H11" i="38" s="1"/>
  <c r="E18" i="38"/>
  <c r="H25" i="37"/>
  <c r="AQ20" i="10"/>
  <c r="E22" i="38"/>
  <c r="AE25" i="10"/>
  <c r="H23" i="37"/>
  <c r="AE31" i="10"/>
  <c r="H29" i="37"/>
  <c r="AE8" i="10"/>
  <c r="H6" i="37"/>
  <c r="AE28" i="10"/>
  <c r="H26" i="37"/>
  <c r="AE36" i="10"/>
  <c r="H34" i="37"/>
  <c r="AE35" i="10"/>
  <c r="H33" i="37"/>
  <c r="AE11" i="10"/>
  <c r="H9" i="37"/>
  <c r="AE13" i="10"/>
  <c r="H11" i="37"/>
  <c r="AE22" i="10"/>
  <c r="H20" i="37"/>
  <c r="AE24" i="10"/>
  <c r="H22" i="37"/>
  <c r="AE33" i="10"/>
  <c r="H31" i="37"/>
  <c r="AE32" i="10"/>
  <c r="H30" i="37"/>
  <c r="AE14" i="10"/>
  <c r="H12" i="37"/>
  <c r="AE21" i="10"/>
  <c r="H19" i="37"/>
  <c r="AE10" i="10"/>
  <c r="H8" i="37"/>
  <c r="AE29" i="10"/>
  <c r="H27" i="37"/>
  <c r="AE38" i="10"/>
  <c r="H36" i="37"/>
  <c r="AE37" i="10"/>
  <c r="H35" i="37"/>
  <c r="AE30" i="10"/>
  <c r="H28" i="37"/>
  <c r="AE20" i="10"/>
  <c r="H18" i="37"/>
  <c r="AE18" i="10"/>
  <c r="H16" i="37"/>
  <c r="AE17" i="10"/>
  <c r="H15" i="37"/>
  <c r="AE23" i="10"/>
  <c r="H21" i="37"/>
  <c r="AE12" i="10"/>
  <c r="H10" i="37"/>
  <c r="AE9" i="10"/>
  <c r="H7" i="37"/>
  <c r="AE26" i="10"/>
  <c r="H24" i="37"/>
  <c r="AE15" i="10"/>
  <c r="H13" i="37"/>
  <c r="AE19" i="10"/>
  <c r="H17" i="37"/>
  <c r="AE16" i="10"/>
  <c r="H14" i="37"/>
  <c r="AE34" i="10"/>
  <c r="H32" i="37"/>
  <c r="AQ24" i="10"/>
  <c r="AN21" i="10"/>
  <c r="E19" i="38"/>
  <c r="AN8" i="10"/>
  <c r="E6" i="38"/>
  <c r="AN33" i="10"/>
  <c r="E31" i="38"/>
  <c r="AN31" i="10"/>
  <c r="E29" i="38"/>
  <c r="AN32" i="10"/>
  <c r="E30" i="38"/>
  <c r="AN34" i="10"/>
  <c r="E32" i="38"/>
  <c r="AN22" i="10"/>
  <c r="E20" i="38"/>
  <c r="AN23" i="10"/>
  <c r="E21" i="38"/>
  <c r="AN36" i="10"/>
  <c r="E34" i="38"/>
  <c r="AN38" i="10"/>
  <c r="E36" i="38"/>
  <c r="AN37" i="10"/>
  <c r="E35" i="38"/>
  <c r="AN28" i="10"/>
  <c r="E26" i="38"/>
  <c r="AN35" i="10"/>
  <c r="E33" i="38"/>
  <c r="AN9" i="10"/>
  <c r="E7" i="38"/>
  <c r="AN27" i="10"/>
  <c r="E25" i="38"/>
  <c r="AN17" i="10"/>
  <c r="E15" i="38"/>
  <c r="AN15" i="10"/>
  <c r="E13" i="38"/>
  <c r="AN19" i="10"/>
  <c r="E17" i="38"/>
  <c r="AN30" i="10"/>
  <c r="E28" i="38"/>
  <c r="AN11" i="10"/>
  <c r="E9" i="38"/>
  <c r="AN29" i="10"/>
  <c r="E27" i="38"/>
  <c r="AN25" i="10"/>
  <c r="E23" i="38"/>
  <c r="AN16" i="10"/>
  <c r="E14" i="38"/>
  <c r="AN26" i="10"/>
  <c r="E24" i="38"/>
  <c r="AP7" i="10"/>
  <c r="J5" i="38" s="1"/>
  <c r="AN7" i="10"/>
  <c r="AD7" i="10"/>
  <c r="AE7" i="10"/>
  <c r="AQ18" i="10" l="1"/>
  <c r="C5" i="32"/>
  <c r="AN12" i="10"/>
  <c r="B5" i="32"/>
  <c r="E16" i="38"/>
  <c r="H12" i="38"/>
  <c r="AQ39" i="10"/>
  <c r="E12" i="38"/>
  <c r="AQ10" i="10"/>
  <c r="G4" i="32"/>
  <c r="AQ13" i="10"/>
  <c r="H5" i="38"/>
  <c r="H6" i="32"/>
  <c r="AD8" i="10"/>
  <c r="J5" i="37"/>
  <c r="AP8" i="10"/>
  <c r="AP9" i="10" s="1"/>
  <c r="AQ29" i="10"/>
  <c r="H27" i="38"/>
  <c r="AQ33" i="10"/>
  <c r="H31" i="38"/>
  <c r="H13" i="38"/>
  <c r="AQ15" i="10"/>
  <c r="AQ9" i="10"/>
  <c r="H7" i="38"/>
  <c r="H24" i="38"/>
  <c r="AQ26" i="10"/>
  <c r="AQ11" i="10"/>
  <c r="H9" i="38"/>
  <c r="AQ35" i="10"/>
  <c r="H33" i="38"/>
  <c r="AQ36" i="10"/>
  <c r="H34" i="38"/>
  <c r="AQ34" i="10"/>
  <c r="H32" i="38"/>
  <c r="H6" i="38"/>
  <c r="AQ8" i="10"/>
  <c r="AQ38" i="10"/>
  <c r="H36" i="38"/>
  <c r="H14" i="38"/>
  <c r="AQ16" i="10"/>
  <c r="AQ30" i="10"/>
  <c r="H28" i="38"/>
  <c r="H15" i="38"/>
  <c r="AQ17" i="10"/>
  <c r="AQ28" i="10"/>
  <c r="H26" i="38"/>
  <c r="AQ23" i="10"/>
  <c r="H21" i="38"/>
  <c r="AQ32" i="10"/>
  <c r="H30" i="38"/>
  <c r="AQ21" i="10"/>
  <c r="H19" i="38"/>
  <c r="H23" i="38"/>
  <c r="AQ25" i="10"/>
  <c r="H17" i="38"/>
  <c r="AQ19" i="10"/>
  <c r="AQ27" i="10"/>
  <c r="H25" i="38"/>
  <c r="AQ37" i="10"/>
  <c r="H35" i="38"/>
  <c r="H20" i="38"/>
  <c r="AQ22" i="10"/>
  <c r="AQ31" i="10"/>
  <c r="H29" i="38"/>
  <c r="AQ7" i="10"/>
  <c r="B6" i="32" l="1"/>
  <c r="C6" i="32"/>
  <c r="D5" i="32"/>
  <c r="AQ12" i="10"/>
  <c r="H10" i="38"/>
  <c r="G5" i="32" s="1"/>
  <c r="J6" i="38"/>
  <c r="AD9" i="10"/>
  <c r="J6" i="37"/>
  <c r="AP10" i="10"/>
  <c r="J7" i="38"/>
  <c r="D6" i="32" l="1"/>
  <c r="G6" i="32"/>
  <c r="AD10" i="10"/>
  <c r="J7" i="37"/>
  <c r="AP11" i="10"/>
  <c r="J8" i="38"/>
  <c r="AD11" i="10" l="1"/>
  <c r="J8" i="37"/>
  <c r="AP12" i="10"/>
  <c r="J9" i="38"/>
  <c r="AD12" i="10" l="1"/>
  <c r="J9" i="37"/>
  <c r="AP13" i="10"/>
  <c r="J10" i="38"/>
  <c r="AD13" i="10" l="1"/>
  <c r="J10" i="37"/>
  <c r="AP14" i="10"/>
  <c r="J11" i="38"/>
  <c r="AD14" i="10" l="1"/>
  <c r="J11" i="37"/>
  <c r="AP15" i="10"/>
  <c r="J12" i="38"/>
  <c r="AD15" i="10" l="1"/>
  <c r="J12" i="37"/>
  <c r="AP16" i="10"/>
  <c r="J13" i="38"/>
  <c r="AD16" i="10" l="1"/>
  <c r="J13" i="37"/>
  <c r="AP17" i="10"/>
  <c r="J14" i="38"/>
  <c r="AD17" i="10" l="1"/>
  <c r="J14" i="37"/>
  <c r="AP18" i="10"/>
  <c r="J15" i="38"/>
  <c r="AD18" i="10" l="1"/>
  <c r="J15" i="37"/>
  <c r="AP19" i="10"/>
  <c r="J16" i="38"/>
  <c r="AD19" i="10" l="1"/>
  <c r="J16" i="37"/>
  <c r="AP20" i="10"/>
  <c r="J17" i="38"/>
  <c r="AD20" i="10" l="1"/>
  <c r="J17" i="37"/>
  <c r="AP21" i="10"/>
  <c r="J18" i="38"/>
  <c r="AD21" i="10" l="1"/>
  <c r="J18" i="37"/>
  <c r="AP22" i="10"/>
  <c r="J19" i="38"/>
  <c r="AD22" i="10" l="1"/>
  <c r="J19" i="37"/>
  <c r="AP23" i="10"/>
  <c r="J20" i="38"/>
  <c r="AD23" i="10" l="1"/>
  <c r="J20" i="37"/>
  <c r="AP24" i="10"/>
  <c r="J21" i="38"/>
  <c r="AD24" i="10" l="1"/>
  <c r="J21" i="37"/>
  <c r="AP25" i="10"/>
  <c r="J22" i="38"/>
  <c r="AD25" i="10" l="1"/>
  <c r="J22" i="37"/>
  <c r="AP26" i="10"/>
  <c r="J23" i="38"/>
  <c r="AD26" i="10" l="1"/>
  <c r="J23" i="37"/>
  <c r="AP27" i="10"/>
  <c r="J24" i="38"/>
  <c r="AD27" i="10" l="1"/>
  <c r="J24" i="37"/>
  <c r="AP28" i="10"/>
  <c r="J25" i="38"/>
  <c r="AD28" i="10" l="1"/>
  <c r="J25" i="37"/>
  <c r="AP29" i="10"/>
  <c r="J26" i="38"/>
  <c r="AD29" i="10" l="1"/>
  <c r="J26" i="37"/>
  <c r="AP30" i="10"/>
  <c r="J27" i="38"/>
  <c r="AD30" i="10" l="1"/>
  <c r="J27" i="37"/>
  <c r="AP31" i="10"/>
  <c r="J28" i="38"/>
  <c r="AD31" i="10" l="1"/>
  <c r="J28" i="37"/>
  <c r="AP32" i="10"/>
  <c r="J29" i="38"/>
  <c r="AD32" i="10" l="1"/>
  <c r="J29" i="37"/>
  <c r="J30" i="38"/>
  <c r="AP33" i="10"/>
  <c r="AD33" i="10" l="1"/>
  <c r="J30" i="37"/>
  <c r="AP34" i="10"/>
  <c r="J31" i="38"/>
  <c r="AD34" i="10" l="1"/>
  <c r="J31" i="37"/>
  <c r="AP35" i="10"/>
  <c r="J32" i="38"/>
  <c r="AD35" i="10" l="1"/>
  <c r="J32" i="37"/>
  <c r="AP36" i="10"/>
  <c r="J33" i="38"/>
  <c r="AD36" i="10" l="1"/>
  <c r="J33" i="37"/>
  <c r="AP37" i="10"/>
  <c r="J34" i="38"/>
  <c r="AD37" i="10" l="1"/>
  <c r="J34" i="37"/>
  <c r="AP38" i="10"/>
  <c r="J35" i="38"/>
  <c r="AD38" i="10" l="1"/>
  <c r="J35" i="37"/>
  <c r="AP39" i="10"/>
  <c r="J37" i="38" s="1"/>
  <c r="J36" i="38"/>
  <c r="AD39" i="10" l="1"/>
  <c r="J37" i="37" s="1"/>
  <c r="J36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16" authorId="0" shapeId="0" xr:uid="{782AA136-F825-452E-B1E0-2B7CC62E3EF2}">
      <text>
        <r>
          <rPr>
            <b/>
            <sz val="9"/>
            <color indexed="81"/>
            <rFont val="Tahoma"/>
            <charset val="1"/>
          </rPr>
          <t>Includes fixture, photocell, wiring, and central stores related costs.</t>
        </r>
      </text>
    </comment>
    <comment ref="G16" authorId="0" shapeId="0" xr:uid="{B3A13EA0-CA96-4AC5-81F8-2C9BB0E433AA}">
      <text>
        <r>
          <rPr>
            <b/>
            <sz val="9"/>
            <color indexed="81"/>
            <rFont val="Tahoma"/>
            <family val="2"/>
          </rPr>
          <t>Includes material cost associated with new HPS lamp.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Y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 we need these columns any more?</t>
        </r>
      </text>
    </comment>
    <comment ref="X1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(FIVE YEAR AVERAGE OF RONS FORECAST)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B10" authorId="0" shapeId="0" xr:uid="{9B3B490D-97E4-4CC4-AA10-C9B37360D710}">
      <text>
        <r>
          <rPr>
            <sz val="9"/>
            <color indexed="81"/>
            <rFont val="Tahoma"/>
            <family val="2"/>
          </rPr>
          <t xml:space="preserve">Based on Newfoundland Power's 10-yaer full warranty and limited warranty for 11-20 years.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4" authorId="0" shapeId="0" xr:uid="{797109CD-E9E9-467A-A1F1-54C5429576A0}">
      <text>
        <r>
          <rPr>
            <sz val="9"/>
            <color indexed="81"/>
            <rFont val="Tahoma"/>
            <family val="2"/>
          </rPr>
          <t xml:space="preserve">2% discount applied for purchases in larger quantities.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" authorId="0" shapeId="0" xr:uid="{B3F06BD8-F79E-4BD0-820E-7341DDD2CA2E}">
      <text>
        <r>
          <rPr>
            <b/>
            <sz val="9"/>
            <color indexed="81"/>
            <rFont val="Tahoma"/>
            <family val="2"/>
          </rPr>
          <t>Marginal costs to supply secondary are weighted based on annual consumption pattern of street lights.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<sst xmlns="http://schemas.openxmlformats.org/spreadsheetml/2006/main" count="616" uniqueCount="176">
  <si>
    <t xml:space="preserve">SCENARIO 1 - STATUS QUO </t>
  </si>
  <si>
    <t>TOTAL HPS</t>
  </si>
  <si>
    <t>HPS DECREASE</t>
  </si>
  <si>
    <t>LED GAINED THROUGH GROWTH</t>
  </si>
  <si>
    <t>Year</t>
  </si>
  <si>
    <t>HPS</t>
  </si>
  <si>
    <t xml:space="preserve">HPS </t>
  </si>
  <si>
    <t>NEW LED</t>
  </si>
  <si>
    <t>LED</t>
  </si>
  <si>
    <t>100 W</t>
  </si>
  <si>
    <t>150 W</t>
  </si>
  <si>
    <t>250 W</t>
  </si>
  <si>
    <t>400 W</t>
  </si>
  <si>
    <t>TOTAL DECREASE</t>
  </si>
  <si>
    <t xml:space="preserve">   41 - 54 W</t>
  </si>
  <si>
    <t xml:space="preserve">   72 W</t>
  </si>
  <si>
    <t xml:space="preserve">   145 W</t>
  </si>
  <si>
    <t xml:space="preserve">   215 W</t>
  </si>
  <si>
    <t>52W</t>
  </si>
  <si>
    <t>80W</t>
  </si>
  <si>
    <t>113W</t>
  </si>
  <si>
    <t>158W</t>
  </si>
  <si>
    <t xml:space="preserve">STREET LIGHT </t>
  </si>
  <si>
    <t>CAPITAL TOTAL</t>
  </si>
  <si>
    <t>LED LIGHTS</t>
  </si>
  <si>
    <t>TOTAL</t>
  </si>
  <si>
    <t>HPS MAINTENANCE</t>
  </si>
  <si>
    <t>LED MAINTENANCE</t>
  </si>
  <si>
    <t>ESTIMATED HPS OPERATING</t>
  </si>
  <si>
    <t xml:space="preserve">OPERATING </t>
  </si>
  <si>
    <t>OPERATING</t>
  </si>
  <si>
    <t>YEAR</t>
  </si>
  <si>
    <t>100W</t>
  </si>
  <si>
    <t>150W</t>
  </si>
  <si>
    <t>250W</t>
  </si>
  <si>
    <t>400W</t>
  </si>
  <si>
    <t>DISCOUNT RATE</t>
  </si>
  <si>
    <t>PVFAC</t>
  </si>
  <si>
    <t>TOTAL COST</t>
  </si>
  <si>
    <t>PV OF ALTERNATIVE</t>
  </si>
  <si>
    <t>LIFE OF PROJECT</t>
  </si>
  <si>
    <t>GDP DEFALTOR</t>
  </si>
  <si>
    <t>(Average Aggregation)  Implicit Price Deflator: G.D.P at Market Price (Index, 2007=1.00)</t>
  </si>
  <si>
    <t>MARGINAL COSTS</t>
  </si>
  <si>
    <t>Avoided Costs</t>
  </si>
  <si>
    <t>AVOIDED COSTS</t>
  </si>
  <si>
    <t>HPS (W)</t>
  </si>
  <si>
    <t>LED (W)</t>
  </si>
  <si>
    <t>Difference (W)</t>
  </si>
  <si>
    <t>LED GAINED THROUGH REPLACEMENT PER YEAR</t>
  </si>
  <si>
    <t>TOTAL LED GAINED THROUGH REPLACEMENT (CUMALATIVE)</t>
  </si>
  <si>
    <t>AVOIDED COSTS (DEMAND)</t>
  </si>
  <si>
    <t>AVOIDED COSTS (ENERGY)</t>
  </si>
  <si>
    <t>LED INSTALLATIONS (CUMULATIVE)</t>
  </si>
  <si>
    <t>DEMAND ($/KW-YEAR)</t>
  </si>
  <si>
    <t>ENERGY ($/KWH)</t>
  </si>
  <si>
    <t>Reduction in Energy Consumption (LED vs HPS)</t>
  </si>
  <si>
    <t>Inputs</t>
  </si>
  <si>
    <t>AVOIDED COSTS - ALTERNATIVE 1</t>
  </si>
  <si>
    <t>AVOIDED COSTS - ALTERNATIVE 2</t>
  </si>
  <si>
    <t>Total</t>
  </si>
  <si>
    <t>CAPITAL MATERIAL</t>
  </si>
  <si>
    <t>CAPITAL LABOUR</t>
  </si>
  <si>
    <t>Capacity</t>
  </si>
  <si>
    <t>Fixture</t>
  </si>
  <si>
    <t>Energy</t>
  </si>
  <si>
    <t>ONE SIXTH OF HPS QUANTITY VISITED PER YEAR LESS THE QUANTITY BEING REPLACED</t>
  </si>
  <si>
    <t>HPS MAINTAINED</t>
  </si>
  <si>
    <t>ONE TENTH OF LED QUANTITY VISITED PER YEAR LESS THE QUANTITY BEING REPLACED</t>
  </si>
  <si>
    <t>$/kWh</t>
  </si>
  <si>
    <t>$/kW</t>
  </si>
  <si>
    <t>CPW</t>
  </si>
  <si>
    <t>Installation, Maintenance, Labour Costs</t>
  </si>
  <si>
    <t>Total LED Material Costs</t>
  </si>
  <si>
    <t>Maintenance</t>
  </si>
  <si>
    <t>Maintenance Cycle (Years)</t>
  </si>
  <si>
    <t>Program</t>
  </si>
  <si>
    <t>LED Street Light Replacement Program
NPV Analysis</t>
  </si>
  <si>
    <t>PW</t>
  </si>
  <si>
    <t>Capital</t>
  </si>
  <si>
    <t>Avoided</t>
  </si>
  <si>
    <t>Retirement</t>
  </si>
  <si>
    <t>CCA, Dep, Rem</t>
  </si>
  <si>
    <t>Check</t>
  </si>
  <si>
    <t>Difference</t>
  </si>
  <si>
    <t>Installation</t>
  </si>
  <si>
    <t>Index to 2022</t>
  </si>
  <si>
    <t>Annual Inflation</t>
  </si>
  <si>
    <t>Capital Material</t>
  </si>
  <si>
    <t>Alternative 1</t>
  </si>
  <si>
    <t>Capital Labour</t>
  </si>
  <si>
    <t>Alternative 2</t>
  </si>
  <si>
    <t>Operating</t>
  </si>
  <si>
    <t>Energy ($/MWh)</t>
  </si>
  <si>
    <t>Capacity ($/kW)</t>
  </si>
  <si>
    <t>2022 Update</t>
  </si>
  <si>
    <t>Discount Rate</t>
  </si>
  <si>
    <t>Capital Expenditures</t>
  </si>
  <si>
    <t>Taxes and Net Salvage</t>
  </si>
  <si>
    <t>Maintenance Costs</t>
  </si>
  <si>
    <t>Avoided Electricity Costs</t>
  </si>
  <si>
    <t>Total Cost</t>
  </si>
  <si>
    <t>NPV</t>
  </si>
  <si>
    <t>Alternative 2
Replacement Program</t>
  </si>
  <si>
    <t>Alternative 1
End of Life HPS Fixture</t>
  </si>
  <si>
    <t>Net Present Value</t>
  </si>
  <si>
    <t>Cumulative Present Value</t>
  </si>
  <si>
    <t>HPS Beginning of Year</t>
  </si>
  <si>
    <t>($)</t>
  </si>
  <si>
    <t>HPS Fixtures at Beginning of Year</t>
  </si>
  <si>
    <t>Fixture Cost</t>
  </si>
  <si>
    <t>Full Cost</t>
  </si>
  <si>
    <t>Fixture'</t>
  </si>
  <si>
    <t>Item</t>
  </si>
  <si>
    <t>Replacement cost per group of 12 LEDs</t>
  </si>
  <si>
    <t>0-10 Years</t>
  </si>
  <si>
    <t>11-15 Years</t>
  </si>
  <si>
    <t>16-20 Years</t>
  </si>
  <si>
    <t>&lt;51W watts, 1-10V dimming only</t>
  </si>
  <si>
    <t>&lt;101W watts, 1-10V dimming only</t>
  </si>
  <si>
    <t>&lt;160W watts, 1-10V dimming only</t>
  </si>
  <si>
    <t>Power Supply Wattage / Features USD</t>
  </si>
  <si>
    <t>USD Exchange Rate</t>
  </si>
  <si>
    <t>LRL Warranty on Materials (USD)</t>
  </si>
  <si>
    <t>Fixture Types</t>
  </si>
  <si>
    <t>&lt;51W</t>
  </si>
  <si>
    <t>&lt;101W</t>
  </si>
  <si>
    <t>&lt;160W</t>
  </si>
  <si>
    <t>Warranty Material Costs</t>
  </si>
  <si>
    <t>Warranty Cost Per Fixture  (Assume all &lt;101W)</t>
  </si>
  <si>
    <t xml:space="preserve">16-20 Years </t>
  </si>
  <si>
    <t xml:space="preserve">Blended </t>
  </si>
  <si>
    <t>Fixture Type</t>
  </si>
  <si>
    <t>Blended (11-15)</t>
  </si>
  <si>
    <t>Blended (16-20)</t>
  </si>
  <si>
    <t>Table 1
NPV Result 
(2023 - 2055)
($000s)</t>
  </si>
  <si>
    <t>Index to 2040</t>
  </si>
  <si>
    <t>Index to 2023</t>
  </si>
  <si>
    <t>LED Costs</t>
  </si>
  <si>
    <t>Total Labour to Install LED Fixture</t>
  </si>
  <si>
    <t>HPS Maintenance Costs</t>
  </si>
  <si>
    <t>Led Maintenance Costs</t>
  </si>
  <si>
    <t>Additional Labour Cost for to Install Fixture versus changing a lamp</t>
  </si>
  <si>
    <t>Yes</t>
  </si>
  <si>
    <t>No</t>
  </si>
  <si>
    <t>Materials Inflation (Yes/No)</t>
  </si>
  <si>
    <t>CAPITAL MATERIAL LED</t>
  </si>
  <si>
    <t>SCENARIO 2 - REPLACEMENT PLAN</t>
  </si>
  <si>
    <t>TOTAL INCREASE</t>
  </si>
  <si>
    <t>Volume Cost</t>
  </si>
  <si>
    <t>CAPITAL LABOUR ALTERNATIVE 2</t>
  </si>
  <si>
    <t>CAPITAL LABOUR ALTERNATIVE 1</t>
  </si>
  <si>
    <t>Operating Cost</t>
  </si>
  <si>
    <t>ALTERNATIVE 1</t>
  </si>
  <si>
    <t>STREET LIGHT</t>
  </si>
  <si>
    <t>LED MAINTAINED</t>
  </si>
  <si>
    <t>ESTIMATED LED OPERATING</t>
  </si>
  <si>
    <t>ALTERNATIVE 2</t>
  </si>
  <si>
    <t>LED INSTALLED WHENEVER VISIT TO HPS</t>
  </si>
  <si>
    <t>AVOIDED COSTS (CAPACITY)</t>
  </si>
  <si>
    <t>ENERGY AND CAPACITY</t>
  </si>
  <si>
    <t>ANNUAL USEAGE - HOURS</t>
  </si>
  <si>
    <t>Marginal Energy &amp; Capacity for Street Lighting</t>
  </si>
  <si>
    <t>Discount</t>
  </si>
  <si>
    <t>50% Marginal</t>
  </si>
  <si>
    <t>Reduction of 50% in 2041-2055</t>
  </si>
  <si>
    <t>LED Failure</t>
  </si>
  <si>
    <t>Conference Board of Canada - Provincial Forecast Winter Outlook (Medium Term) January 2022.</t>
  </si>
  <si>
    <t>Canada</t>
  </si>
  <si>
    <t>Annual Failure Rate</t>
  </si>
  <si>
    <t>Replacement Rate (Yr)</t>
  </si>
  <si>
    <t>Counter</t>
  </si>
  <si>
    <t>MAINTENANCE CYCLE  (Y)</t>
  </si>
  <si>
    <t>MAINTENANCE CYCLE (Y)</t>
  </si>
  <si>
    <t>MAINTENANCE CYCLE</t>
  </si>
  <si>
    <t>Input Assumptions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</si>
</sst>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&quot;$&quot;#,##0.00"/>
    <numFmt numFmtId="165" formatCode="_(* #,##0.00000_);_(* \(#,##0.00000\);_(* &quot;-&quot;??_);_(@_)"/>
    <numFmt numFmtId="166" formatCode="mmmm\ d\,\ yyyy"/>
    <numFmt numFmtId="167" formatCode="_(* #,##0_);_(* \(#,##0\);_(* &quot;-&quot;??_);_(@_)"/>
    <numFmt numFmtId="168" formatCode="&quot;$&quot;#,##0.00"/>
    <numFmt numFmtId="169" formatCode="0.0%"/>
    <numFmt numFmtId="170" formatCode="&quot;$&quot;#,##0"/>
    <numFmt numFmtId="171" formatCode="&quot;$&quot;#,##0.00000"/>
    <numFmt numFmtId="172" formatCode="0.0000"/>
    <numFmt numFmtId="173" formatCode="_(* #,##0.0_);_(* \(#,##0.0\);_(* &quot;-&quot;??_);_(@_)"/>
    <numFmt numFmtId="174" formatCode="&quot;$&quot;#,##0.000000"/>
    <numFmt numFmtId="175" formatCode="0.000"/>
    <numFmt numFmtId="176" formatCode="_(* #,##0.0000_);_(* \(#,##0.0000\);_(* &quot;-&quot;_);_(@_)"/>
    <numFmt numFmtId="177" formatCode="0.00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17">
    <xf numFmtId="0" fontId="0" fillId="0" borderId="0" xfId="0"/>
    <xf numFmtId="0" fontId="0" fillId="0" borderId="0" xfId="0" applyFill="1"/>
    <xf numFmtId="0" fontId="0" fillId="0" borderId="0" xfId="0" applyFill="1" applyBorder="1"/>
    <xf numFmtId="0" fontId="2" fillId="0" borderId="10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43" fontId="0" fillId="0" borderId="33" xfId="0" applyNumberFormat="1" applyBorder="1"/>
    <xf numFmtId="0" fontId="2" fillId="0" borderId="0" xfId="0" applyFont="1"/>
    <xf numFmtId="43" fontId="0" fillId="0" borderId="11" xfId="0" applyNumberFormat="1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35" xfId="0" applyBorder="1"/>
    <xf numFmtId="0" fontId="0" fillId="0" borderId="16" xfId="0" applyBorder="1"/>
    <xf numFmtId="43" fontId="0" fillId="0" borderId="0" xfId="0" applyNumberFormat="1"/>
    <xf numFmtId="0" fontId="0" fillId="0" borderId="17" xfId="0" applyNumberFormat="1" applyBorder="1" applyAlignment="1">
      <alignment horizontal="center"/>
    </xf>
    <xf numFmtId="42" fontId="0" fillId="0" borderId="0" xfId="0" applyNumberFormat="1"/>
    <xf numFmtId="41" fontId="0" fillId="0" borderId="0" xfId="0" applyNumberFormat="1"/>
    <xf numFmtId="41" fontId="0" fillId="0" borderId="0" xfId="0" applyNumberFormat="1" applyBorder="1"/>
    <xf numFmtId="0" fontId="0" fillId="0" borderId="14" xfId="0" applyBorder="1"/>
    <xf numFmtId="0" fontId="0" fillId="0" borderId="7" xfId="0" applyBorder="1"/>
    <xf numFmtId="0" fontId="0" fillId="0" borderId="6" xfId="0" applyBorder="1"/>
    <xf numFmtId="0" fontId="0" fillId="0" borderId="26" xfId="0" applyBorder="1"/>
    <xf numFmtId="43" fontId="0" fillId="0" borderId="43" xfId="0" applyNumberFormat="1" applyBorder="1"/>
    <xf numFmtId="41" fontId="0" fillId="0" borderId="0" xfId="0" applyNumberFormat="1" applyFill="1"/>
    <xf numFmtId="43" fontId="0" fillId="0" borderId="0" xfId="0" applyNumberFormat="1" applyFill="1"/>
    <xf numFmtId="165" fontId="0" fillId="0" borderId="0" xfId="0" applyNumberFormat="1" applyFill="1"/>
    <xf numFmtId="41" fontId="0" fillId="0" borderId="0" xfId="0" applyNumberFormat="1" applyFill="1" applyBorder="1" applyAlignment="1">
      <alignment horizontal="center"/>
    </xf>
    <xf numFmtId="0" fontId="2" fillId="0" borderId="11" xfId="0" applyFont="1" applyFill="1" applyBorder="1"/>
    <xf numFmtId="0" fontId="2" fillId="0" borderId="11" xfId="0" applyFont="1" applyBorder="1"/>
    <xf numFmtId="43" fontId="2" fillId="0" borderId="45" xfId="3" applyFont="1" applyFill="1" applyBorder="1"/>
    <xf numFmtId="167" fontId="0" fillId="0" borderId="11" xfId="3" applyNumberFormat="1" applyFont="1" applyBorder="1" applyAlignment="1">
      <alignment horizontal="right"/>
    </xf>
    <xf numFmtId="8" fontId="0" fillId="0" borderId="0" xfId="0" applyNumberFormat="1"/>
    <xf numFmtId="0" fontId="0" fillId="0" borderId="15" xfId="0" applyBorder="1"/>
    <xf numFmtId="0" fontId="2" fillId="0" borderId="0" xfId="0" applyFont="1" applyAlignment="1">
      <alignment horizontal="center"/>
    </xf>
    <xf numFmtId="0" fontId="0" fillId="0" borderId="62" xfId="0" applyBorder="1"/>
    <xf numFmtId="168" fontId="0" fillId="0" borderId="62" xfId="0" applyNumberFormat="1" applyBorder="1"/>
    <xf numFmtId="2" fontId="0" fillId="0" borderId="0" xfId="0" applyNumberFormat="1" applyAlignment="1">
      <alignment horizontal="center"/>
    </xf>
    <xf numFmtId="9" fontId="0" fillId="0" borderId="0" xfId="0" applyNumberFormat="1" applyBorder="1"/>
    <xf numFmtId="172" fontId="0" fillId="0" borderId="0" xfId="0" applyNumberFormat="1"/>
    <xf numFmtId="0" fontId="2" fillId="0" borderId="0" xfId="0" applyFont="1" applyFill="1" applyBorder="1" applyAlignment="1">
      <alignment horizontal="center"/>
    </xf>
    <xf numFmtId="170" fontId="0" fillId="0" borderId="11" xfId="0" applyNumberFormat="1" applyBorder="1" applyAlignment="1">
      <alignment horizontal="center"/>
    </xf>
    <xf numFmtId="0" fontId="0" fillId="0" borderId="11" xfId="0" applyFill="1" applyBorder="1" applyAlignment="1">
      <alignment horizontal="center"/>
    </xf>
    <xf numFmtId="167" fontId="0" fillId="0" borderId="11" xfId="0" applyNumberFormat="1" applyBorder="1"/>
    <xf numFmtId="43" fontId="0" fillId="0" borderId="0" xfId="0" applyNumberFormat="1" applyBorder="1"/>
    <xf numFmtId="43" fontId="0" fillId="0" borderId="0" xfId="0" applyNumberFormat="1" applyFill="1" applyBorder="1"/>
    <xf numFmtId="0" fontId="0" fillId="0" borderId="10" xfId="0" applyBorder="1"/>
    <xf numFmtId="2" fontId="0" fillId="0" borderId="0" xfId="0" applyNumberFormat="1" applyFill="1" applyBorder="1"/>
    <xf numFmtId="172" fontId="0" fillId="0" borderId="0" xfId="0" applyNumberFormat="1" applyFill="1" applyBorder="1"/>
    <xf numFmtId="8" fontId="0" fillId="0" borderId="11" xfId="0" applyNumberForma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43" fontId="0" fillId="0" borderId="0" xfId="3" applyFont="1" applyBorder="1"/>
    <xf numFmtId="173" fontId="0" fillId="0" borderId="0" xfId="0" applyNumberFormat="1" applyBorder="1"/>
    <xf numFmtId="164" fontId="0" fillId="0" borderId="11" xfId="0" applyNumberFormat="1" applyFill="1" applyBorder="1" applyAlignment="1">
      <alignment horizontal="center" vertical="center" wrapText="1"/>
    </xf>
    <xf numFmtId="0" fontId="7" fillId="0" borderId="0" xfId="0" applyFont="1"/>
    <xf numFmtId="0" fontId="0" fillId="0" borderId="45" xfId="0" applyBorder="1"/>
    <xf numFmtId="174" fontId="0" fillId="0" borderId="0" xfId="0" applyNumberFormat="1" applyFill="1" applyBorder="1" applyAlignment="1">
      <alignment horizontal="center"/>
    </xf>
    <xf numFmtId="174" fontId="0" fillId="0" borderId="0" xfId="0" applyNumberFormat="1" applyBorder="1"/>
    <xf numFmtId="37" fontId="0" fillId="0" borderId="0" xfId="0" applyNumberFormat="1"/>
    <xf numFmtId="175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horizontal="right"/>
    </xf>
    <xf numFmtId="175" fontId="0" fillId="0" borderId="0" xfId="0" applyNumberFormat="1" applyAlignment="1">
      <alignment horizontal="right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right"/>
    </xf>
    <xf numFmtId="0" fontId="2" fillId="4" borderId="12" xfId="0" applyFont="1" applyFill="1" applyBorder="1" applyAlignment="1">
      <alignment horizontal="right"/>
    </xf>
    <xf numFmtId="2" fontId="0" fillId="0" borderId="11" xfId="0" applyNumberFormat="1" applyBorder="1" applyAlignment="1">
      <alignment horizontal="right"/>
    </xf>
    <xf numFmtId="175" fontId="0" fillId="0" borderId="12" xfId="0" applyNumberFormat="1" applyBorder="1" applyAlignment="1">
      <alignment horizontal="right"/>
    </xf>
    <xf numFmtId="2" fontId="0" fillId="0" borderId="16" xfId="0" applyNumberFormat="1" applyBorder="1" applyAlignment="1">
      <alignment horizontal="right"/>
    </xf>
    <xf numFmtId="175" fontId="0" fillId="0" borderId="25" xfId="0" applyNumberFormat="1" applyBorder="1" applyAlignment="1">
      <alignment horizontal="right"/>
    </xf>
    <xf numFmtId="167" fontId="0" fillId="0" borderId="11" xfId="0" applyNumberFormat="1" applyFill="1" applyBorder="1"/>
    <xf numFmtId="0" fontId="2" fillId="2" borderId="11" xfId="0" applyFont="1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0" fontId="2" fillId="0" borderId="15" xfId="0" applyFont="1" applyBorder="1"/>
    <xf numFmtId="170" fontId="0" fillId="0" borderId="16" xfId="0" applyNumberForma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 wrapText="1"/>
    </xf>
    <xf numFmtId="37" fontId="0" fillId="0" borderId="0" xfId="0" applyNumberFormat="1" applyFill="1"/>
    <xf numFmtId="170" fontId="0" fillId="0" borderId="25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8" fontId="0" fillId="0" borderId="11" xfId="0" applyNumberFormat="1" applyFill="1" applyBorder="1" applyAlignment="1">
      <alignment horizontal="center"/>
    </xf>
    <xf numFmtId="169" fontId="0" fillId="0" borderId="11" xfId="0" applyNumberFormat="1" applyFill="1" applyBorder="1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10" fontId="0" fillId="0" borderId="11" xfId="0" applyNumberFormat="1" applyFont="1" applyFill="1" applyBorder="1" applyAlignment="1">
      <alignment horizontal="center"/>
    </xf>
    <xf numFmtId="9" fontId="0" fillId="0" borderId="11" xfId="1" applyFont="1" applyBorder="1" applyAlignment="1">
      <alignment horizontal="center"/>
    </xf>
    <xf numFmtId="0" fontId="0" fillId="0" borderId="11" xfId="0" applyFill="1" applyBorder="1"/>
    <xf numFmtId="168" fontId="0" fillId="0" borderId="11" xfId="0" applyNumberFormat="1" applyFill="1" applyBorder="1" applyAlignment="1">
      <alignment horizontal="center"/>
    </xf>
    <xf numFmtId="9" fontId="0" fillId="0" borderId="11" xfId="1" applyFont="1" applyFill="1" applyBorder="1"/>
    <xf numFmtId="16" fontId="2" fillId="0" borderId="11" xfId="0" applyNumberFormat="1" applyFont="1" applyFill="1" applyBorder="1" applyAlignment="1">
      <alignment horizontal="center"/>
    </xf>
    <xf numFmtId="168" fontId="0" fillId="0" borderId="11" xfId="0" applyNumberFormat="1" applyFill="1" applyBorder="1"/>
    <xf numFmtId="3" fontId="0" fillId="0" borderId="11" xfId="0" applyNumberFormat="1" applyFill="1" applyBorder="1"/>
    <xf numFmtId="169" fontId="0" fillId="0" borderId="11" xfId="1" applyNumberFormat="1" applyFont="1" applyFill="1" applyBorder="1"/>
    <xf numFmtId="10" fontId="0" fillId="0" borderId="0" xfId="0" applyNumberFormat="1" applyFill="1"/>
    <xf numFmtId="0" fontId="9" fillId="0" borderId="0" xfId="0" applyFont="1" applyFill="1"/>
    <xf numFmtId="0" fontId="9" fillId="0" borderId="0" xfId="0" applyFont="1" applyFill="1" applyBorder="1"/>
    <xf numFmtId="0" fontId="9" fillId="0" borderId="10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41" fontId="9" fillId="0" borderId="11" xfId="0" applyNumberFormat="1" applyFont="1" applyFill="1" applyBorder="1" applyAlignment="1">
      <alignment horizontal="center"/>
    </xf>
    <xf numFmtId="41" fontId="9" fillId="0" borderId="12" xfId="0" applyNumberFormat="1" applyFont="1" applyFill="1" applyBorder="1" applyAlignment="1">
      <alignment horizontal="center"/>
    </xf>
    <xf numFmtId="41" fontId="9" fillId="0" borderId="10" xfId="0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67" fontId="9" fillId="0" borderId="12" xfId="0" applyNumberFormat="1" applyFont="1" applyFill="1" applyBorder="1" applyAlignment="1">
      <alignment horizontal="center"/>
    </xf>
    <xf numFmtId="43" fontId="9" fillId="0" borderId="12" xfId="0" applyNumberFormat="1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>
      <alignment horizontal="center"/>
    </xf>
    <xf numFmtId="41" fontId="9" fillId="0" borderId="25" xfId="0" applyNumberFormat="1" applyFont="1" applyFill="1" applyBorder="1" applyAlignment="1">
      <alignment horizontal="center"/>
    </xf>
    <xf numFmtId="41" fontId="9" fillId="0" borderId="15" xfId="0" applyNumberFormat="1" applyFont="1" applyFill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10" fillId="0" borderId="0" xfId="0" applyFont="1" applyFill="1"/>
    <xf numFmtId="41" fontId="9" fillId="0" borderId="0" xfId="0" applyNumberFormat="1" applyFont="1" applyFill="1"/>
    <xf numFmtId="43" fontId="9" fillId="0" borderId="0" xfId="0" applyNumberFormat="1" applyFont="1" applyFill="1"/>
    <xf numFmtId="0" fontId="9" fillId="0" borderId="0" xfId="0" applyFont="1"/>
    <xf numFmtId="0" fontId="10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left"/>
    </xf>
    <xf numFmtId="9" fontId="9" fillId="0" borderId="0" xfId="0" applyNumberFormat="1" applyFont="1" applyFill="1"/>
    <xf numFmtId="169" fontId="9" fillId="0" borderId="0" xfId="0" applyNumberFormat="1" applyFont="1" applyFill="1"/>
    <xf numFmtId="164" fontId="9" fillId="0" borderId="0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7" xfId="0" applyFont="1" applyFill="1" applyBorder="1"/>
    <xf numFmtId="0" fontId="9" fillId="0" borderId="30" xfId="0" applyFont="1" applyFill="1" applyBorder="1" applyAlignment="1">
      <alignment horizontal="center"/>
    </xf>
    <xf numFmtId="0" fontId="9" fillId="0" borderId="31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43" fontId="9" fillId="0" borderId="42" xfId="0" applyNumberFormat="1" applyFont="1" applyFill="1" applyBorder="1" applyAlignment="1">
      <alignment horizontal="center"/>
    </xf>
    <xf numFmtId="176" fontId="9" fillId="0" borderId="0" xfId="0" applyNumberFormat="1" applyFont="1" applyFill="1"/>
    <xf numFmtId="41" fontId="9" fillId="0" borderId="0" xfId="0" applyNumberFormat="1" applyFont="1" applyFill="1" applyAlignment="1">
      <alignment horizontal="center"/>
    </xf>
    <xf numFmtId="41" fontId="9" fillId="0" borderId="0" xfId="0" applyNumberFormat="1" applyFont="1" applyFill="1" applyBorder="1" applyAlignment="1">
      <alignment horizontal="center"/>
    </xf>
    <xf numFmtId="41" fontId="9" fillId="0" borderId="21" xfId="0" applyNumberFormat="1" applyFont="1" applyFill="1" applyBorder="1" applyAlignment="1">
      <alignment horizontal="center"/>
    </xf>
    <xf numFmtId="41" fontId="9" fillId="0" borderId="31" xfId="0" applyNumberFormat="1" applyFont="1" applyFill="1" applyBorder="1" applyAlignment="1">
      <alignment horizontal="center"/>
    </xf>
    <xf numFmtId="41" fontId="9" fillId="0" borderId="32" xfId="0" applyNumberFormat="1" applyFont="1" applyFill="1" applyBorder="1" applyAlignment="1">
      <alignment horizontal="center"/>
    </xf>
    <xf numFmtId="43" fontId="9" fillId="0" borderId="25" xfId="0" applyNumberFormat="1" applyFont="1" applyFill="1" applyBorder="1" applyAlignment="1">
      <alignment horizontal="center"/>
    </xf>
    <xf numFmtId="43" fontId="9" fillId="0" borderId="7" xfId="0" applyNumberFormat="1" applyFont="1" applyFill="1" applyBorder="1"/>
    <xf numFmtId="41" fontId="9" fillId="0" borderId="7" xfId="0" applyNumberFormat="1" applyFont="1" applyFill="1" applyBorder="1"/>
    <xf numFmtId="164" fontId="9" fillId="0" borderId="0" xfId="0" applyNumberFormat="1" applyFont="1" applyFill="1"/>
    <xf numFmtId="164" fontId="9" fillId="0" borderId="11" xfId="0" applyNumberFormat="1" applyFont="1" applyFill="1" applyBorder="1" applyAlignment="1">
      <alignment horizontal="center" vertical="center" wrapText="1"/>
    </xf>
    <xf numFmtId="16" fontId="9" fillId="0" borderId="0" xfId="0" quotePrefix="1" applyNumberFormat="1" applyFont="1" applyFill="1" applyBorder="1"/>
    <xf numFmtId="41" fontId="9" fillId="0" borderId="0" xfId="0" applyNumberFormat="1" applyFont="1"/>
    <xf numFmtId="164" fontId="9" fillId="0" borderId="0" xfId="0" applyNumberFormat="1" applyFont="1"/>
    <xf numFmtId="164" fontId="9" fillId="0" borderId="0" xfId="0" applyNumberFormat="1" applyFont="1" applyFill="1" applyBorder="1"/>
    <xf numFmtId="44" fontId="9" fillId="0" borderId="0" xfId="0" applyNumberFormat="1" applyFont="1"/>
    <xf numFmtId="0" fontId="10" fillId="0" borderId="0" xfId="0" applyFont="1"/>
    <xf numFmtId="43" fontId="9" fillId="0" borderId="0" xfId="0" applyNumberFormat="1" applyFont="1"/>
    <xf numFmtId="9" fontId="9" fillId="0" borderId="0" xfId="0" applyNumberFormat="1" applyFont="1"/>
    <xf numFmtId="10" fontId="9" fillId="0" borderId="0" xfId="0" applyNumberFormat="1" applyFont="1" applyFill="1"/>
    <xf numFmtId="164" fontId="9" fillId="0" borderId="62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9" fillId="0" borderId="7" xfId="0" applyFont="1" applyBorder="1"/>
    <xf numFmtId="0" fontId="9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9" fillId="0" borderId="10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43" fontId="9" fillId="0" borderId="12" xfId="0" applyNumberFormat="1" applyFont="1" applyBorder="1" applyAlignment="1">
      <alignment horizontal="center"/>
    </xf>
    <xf numFmtId="41" fontId="9" fillId="0" borderId="0" xfId="0" applyNumberFormat="1" applyFont="1" applyAlignment="1">
      <alignment horizontal="center"/>
    </xf>
    <xf numFmtId="41" fontId="9" fillId="0" borderId="11" xfId="0" applyNumberFormat="1" applyFont="1" applyBorder="1" applyAlignment="1">
      <alignment horizontal="center"/>
    </xf>
    <xf numFmtId="41" fontId="9" fillId="0" borderId="10" xfId="0" applyNumberFormat="1" applyFont="1" applyBorder="1" applyAlignment="1">
      <alignment horizontal="center"/>
    </xf>
    <xf numFmtId="167" fontId="9" fillId="0" borderId="12" xfId="0" applyNumberFormat="1" applyFont="1" applyBorder="1" applyAlignment="1">
      <alignment horizontal="center"/>
    </xf>
    <xf numFmtId="41" fontId="9" fillId="0" borderId="12" xfId="0" applyNumberFormat="1" applyFont="1" applyBorder="1" applyAlignment="1">
      <alignment horizontal="center"/>
    </xf>
    <xf numFmtId="0" fontId="9" fillId="0" borderId="15" xfId="0" applyNumberFormat="1" applyFont="1" applyBorder="1" applyAlignment="1">
      <alignment horizontal="center"/>
    </xf>
    <xf numFmtId="41" fontId="9" fillId="0" borderId="16" xfId="0" applyNumberFormat="1" applyFont="1" applyBorder="1" applyAlignment="1">
      <alignment horizontal="center"/>
    </xf>
    <xf numFmtId="41" fontId="9" fillId="0" borderId="25" xfId="0" applyNumberFormat="1" applyFont="1" applyBorder="1" applyAlignment="1">
      <alignment horizontal="center"/>
    </xf>
    <xf numFmtId="41" fontId="9" fillId="0" borderId="15" xfId="0" applyNumberFormat="1" applyFont="1" applyBorder="1" applyAlignment="1">
      <alignment horizontal="center"/>
    </xf>
    <xf numFmtId="43" fontId="9" fillId="0" borderId="25" xfId="0" applyNumberFormat="1" applyFont="1" applyBorder="1" applyAlignment="1">
      <alignment horizontal="center"/>
    </xf>
    <xf numFmtId="167" fontId="9" fillId="0" borderId="7" xfId="0" applyNumberFormat="1" applyFont="1" applyBorder="1"/>
    <xf numFmtId="41" fontId="9" fillId="0" borderId="7" xfId="0" applyNumberFormat="1" applyFont="1" applyBorder="1"/>
    <xf numFmtId="0" fontId="9" fillId="0" borderId="0" xfId="0" applyFont="1" applyBorder="1"/>
    <xf numFmtId="0" fontId="10" fillId="0" borderId="3" xfId="0" applyFont="1" applyFill="1" applyBorder="1" applyAlignment="1">
      <alignment horizontal="center"/>
    </xf>
    <xf numFmtId="41" fontId="9" fillId="0" borderId="11" xfId="0" applyNumberFormat="1" applyFont="1" applyFill="1" applyBorder="1" applyAlignment="1"/>
    <xf numFmtId="41" fontId="9" fillId="0" borderId="12" xfId="0" applyNumberFormat="1" applyFont="1" applyFill="1" applyBorder="1" applyAlignment="1"/>
    <xf numFmtId="41" fontId="9" fillId="0" borderId="10" xfId="0" applyNumberFormat="1" applyFont="1" applyFill="1" applyBorder="1" applyAlignment="1"/>
    <xf numFmtId="41" fontId="9" fillId="0" borderId="10" xfId="1" applyNumberFormat="1" applyFont="1" applyFill="1" applyBorder="1" applyAlignment="1"/>
    <xf numFmtId="41" fontId="9" fillId="0" borderId="11" xfId="1" applyNumberFormat="1" applyFont="1" applyFill="1" applyBorder="1" applyAlignment="1"/>
    <xf numFmtId="41" fontId="9" fillId="0" borderId="12" xfId="1" applyNumberFormat="1" applyFont="1" applyFill="1" applyBorder="1" applyAlignment="1"/>
    <xf numFmtId="0" fontId="10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/>
    <xf numFmtId="41" fontId="9" fillId="0" borderId="25" xfId="0" applyNumberFormat="1" applyFont="1" applyFill="1" applyBorder="1" applyAlignment="1"/>
    <xf numFmtId="41" fontId="9" fillId="0" borderId="15" xfId="0" applyNumberFormat="1" applyFont="1" applyFill="1" applyBorder="1" applyAlignment="1"/>
    <xf numFmtId="41" fontId="9" fillId="0" borderId="15" xfId="1" applyNumberFormat="1" applyFont="1" applyFill="1" applyBorder="1" applyAlignment="1"/>
    <xf numFmtId="41" fontId="9" fillId="0" borderId="16" xfId="1" applyNumberFormat="1" applyFont="1" applyFill="1" applyBorder="1" applyAlignment="1"/>
    <xf numFmtId="41" fontId="9" fillId="0" borderId="25" xfId="1" applyNumberFormat="1" applyFont="1" applyFill="1" applyBorder="1" applyAlignment="1"/>
    <xf numFmtId="10" fontId="9" fillId="0" borderId="0" xfId="1" applyNumberFormat="1" applyFont="1" applyFill="1"/>
    <xf numFmtId="9" fontId="9" fillId="0" borderId="0" xfId="1" applyFont="1" applyFill="1"/>
    <xf numFmtId="43" fontId="9" fillId="0" borderId="0" xfId="0" applyNumberFormat="1" applyFont="1" applyFill="1" applyBorder="1"/>
    <xf numFmtId="0" fontId="9" fillId="3" borderId="0" xfId="0" applyFont="1" applyFill="1"/>
    <xf numFmtId="0" fontId="10" fillId="3" borderId="14" xfId="0" applyFont="1" applyFill="1" applyBorder="1" applyAlignment="1">
      <alignment horizontal="center"/>
    </xf>
    <xf numFmtId="0" fontId="10" fillId="3" borderId="11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/>
    </xf>
    <xf numFmtId="0" fontId="9" fillId="3" borderId="8" xfId="0" applyFont="1" applyFill="1" applyBorder="1"/>
    <xf numFmtId="0" fontId="9" fillId="3" borderId="35" xfId="0" applyFont="1" applyFill="1" applyBorder="1"/>
    <xf numFmtId="41" fontId="9" fillId="0" borderId="10" xfId="0" applyNumberFormat="1" applyFont="1" applyFill="1" applyBorder="1"/>
    <xf numFmtId="41" fontId="9" fillId="0" borderId="11" xfId="0" applyNumberFormat="1" applyFont="1" applyFill="1" applyBorder="1"/>
    <xf numFmtId="41" fontId="9" fillId="0" borderId="12" xfId="0" applyNumberFormat="1" applyFont="1" applyFill="1" applyBorder="1"/>
    <xf numFmtId="0" fontId="9" fillId="3" borderId="14" xfId="0" applyFont="1" applyFill="1" applyBorder="1"/>
    <xf numFmtId="0" fontId="9" fillId="3" borderId="11" xfId="0" applyFont="1" applyFill="1" applyBorder="1"/>
    <xf numFmtId="0" fontId="9" fillId="3" borderId="12" xfId="0" applyFont="1" applyFill="1" applyBorder="1"/>
    <xf numFmtId="41" fontId="11" fillId="0" borderId="11" xfId="0" applyNumberFormat="1" applyFont="1" applyFill="1" applyBorder="1" applyAlignment="1" applyProtection="1">
      <alignment horizontal="center"/>
    </xf>
    <xf numFmtId="41" fontId="9" fillId="0" borderId="10" xfId="1" applyNumberFormat="1" applyFont="1" applyFill="1" applyBorder="1"/>
    <xf numFmtId="41" fontId="9" fillId="0" borderId="11" xfId="1" applyNumberFormat="1" applyFont="1" applyFill="1" applyBorder="1"/>
    <xf numFmtId="41" fontId="9" fillId="0" borderId="12" xfId="1" applyNumberFormat="1" applyFont="1" applyFill="1" applyBorder="1"/>
    <xf numFmtId="41" fontId="9" fillId="3" borderId="14" xfId="1" applyNumberFormat="1" applyFont="1" applyFill="1" applyBorder="1"/>
    <xf numFmtId="41" fontId="9" fillId="3" borderId="11" xfId="1" applyNumberFormat="1" applyFont="1" applyFill="1" applyBorder="1"/>
    <xf numFmtId="41" fontId="9" fillId="3" borderId="12" xfId="1" applyNumberFormat="1" applyFont="1" applyFill="1" applyBorder="1"/>
    <xf numFmtId="41" fontId="9" fillId="3" borderId="24" xfId="1" applyNumberFormat="1" applyFont="1" applyFill="1" applyBorder="1"/>
    <xf numFmtId="41" fontId="9" fillId="3" borderId="22" xfId="1" applyNumberFormat="1" applyFont="1" applyFill="1" applyBorder="1"/>
    <xf numFmtId="41" fontId="9" fillId="3" borderId="23" xfId="1" applyNumberFormat="1" applyFont="1" applyFill="1" applyBorder="1"/>
    <xf numFmtId="41" fontId="9" fillId="3" borderId="39" xfId="1" applyNumberFormat="1" applyFont="1" applyFill="1" applyBorder="1"/>
    <xf numFmtId="41" fontId="9" fillId="3" borderId="16" xfId="1" applyNumberFormat="1" applyFont="1" applyFill="1" applyBorder="1"/>
    <xf numFmtId="41" fontId="9" fillId="3" borderId="25" xfId="1" applyNumberFormat="1" applyFont="1" applyFill="1" applyBorder="1"/>
    <xf numFmtId="0" fontId="9" fillId="3" borderId="37" xfId="0" applyFont="1" applyFill="1" applyBorder="1"/>
    <xf numFmtId="0" fontId="10" fillId="0" borderId="3" xfId="0" applyFont="1" applyBorder="1" applyAlignment="1">
      <alignment horizontal="center"/>
    </xf>
    <xf numFmtId="0" fontId="9" fillId="0" borderId="11" xfId="0" applyFont="1" applyBorder="1"/>
    <xf numFmtId="164" fontId="9" fillId="0" borderId="10" xfId="0" applyNumberFormat="1" applyFont="1" applyFill="1" applyBorder="1" applyAlignment="1">
      <alignment horizontal="center" vertical="center" wrapText="1"/>
    </xf>
    <xf numFmtId="8" fontId="9" fillId="0" borderId="11" xfId="0" applyNumberFormat="1" applyFont="1" applyBorder="1" applyAlignment="1">
      <alignment horizontal="center"/>
    </xf>
    <xf numFmtId="8" fontId="9" fillId="0" borderId="12" xfId="0" applyNumberFormat="1" applyFont="1" applyBorder="1" applyAlignment="1">
      <alignment horizontal="center"/>
    </xf>
    <xf numFmtId="8" fontId="9" fillId="0" borderId="15" xfId="0" applyNumberFormat="1" applyFont="1" applyBorder="1" applyAlignment="1">
      <alignment horizontal="center"/>
    </xf>
    <xf numFmtId="8" fontId="9" fillId="0" borderId="16" xfId="0" applyNumberFormat="1" applyFont="1" applyBorder="1" applyAlignment="1">
      <alignment horizontal="center"/>
    </xf>
    <xf numFmtId="8" fontId="9" fillId="0" borderId="25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43" fontId="9" fillId="0" borderId="42" xfId="0" applyNumberFormat="1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41" fontId="9" fillId="0" borderId="0" xfId="0" applyNumberFormat="1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41" fontId="9" fillId="0" borderId="21" xfId="0" applyNumberFormat="1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41" fontId="9" fillId="0" borderId="31" xfId="0" applyNumberFormat="1" applyFont="1" applyBorder="1" applyAlignment="1">
      <alignment horizontal="center"/>
    </xf>
    <xf numFmtId="41" fontId="9" fillId="0" borderId="32" xfId="0" applyNumberFormat="1" applyFont="1" applyBorder="1" applyAlignment="1">
      <alignment horizontal="center"/>
    </xf>
    <xf numFmtId="41" fontId="9" fillId="0" borderId="36" xfId="0" applyNumberFormat="1" applyFont="1" applyBorder="1"/>
    <xf numFmtId="8" fontId="9" fillId="0" borderId="0" xfId="0" applyNumberFormat="1" applyFont="1"/>
    <xf numFmtId="164" fontId="9" fillId="0" borderId="15" xfId="0" applyNumberFormat="1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167" fontId="9" fillId="0" borderId="25" xfId="0" applyNumberFormat="1" applyFont="1" applyBorder="1" applyAlignment="1">
      <alignment horizontal="center"/>
    </xf>
    <xf numFmtId="10" fontId="9" fillId="0" borderId="0" xfId="1" applyNumberFormat="1" applyFont="1"/>
    <xf numFmtId="164" fontId="9" fillId="0" borderId="12" xfId="0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 wrapText="1"/>
    </xf>
    <xf numFmtId="164" fontId="9" fillId="0" borderId="25" xfId="0" applyNumberFormat="1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/>
    </xf>
    <xf numFmtId="41" fontId="0" fillId="0" borderId="11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2" fillId="0" borderId="25" xfId="0" applyFont="1" applyFill="1" applyBorder="1"/>
    <xf numFmtId="167" fontId="0" fillId="0" borderId="12" xfId="0" applyNumberFormat="1" applyBorder="1"/>
    <xf numFmtId="0" fontId="2" fillId="0" borderId="3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9" fillId="0" borderId="11" xfId="0" applyFont="1" applyFill="1" applyBorder="1"/>
    <xf numFmtId="0" fontId="9" fillId="0" borderId="6" xfId="0" applyFont="1" applyBorder="1"/>
    <xf numFmtId="0" fontId="9" fillId="0" borderId="17" xfId="0" applyNumberFormat="1" applyFont="1" applyBorder="1" applyAlignment="1">
      <alignment horizontal="center"/>
    </xf>
    <xf numFmtId="43" fontId="9" fillId="0" borderId="11" xfId="0" applyNumberFormat="1" applyFont="1" applyBorder="1"/>
    <xf numFmtId="43" fontId="9" fillId="0" borderId="12" xfId="0" applyNumberFormat="1" applyFont="1" applyBorder="1"/>
    <xf numFmtId="0" fontId="9" fillId="0" borderId="35" xfId="0" applyFont="1" applyBorder="1"/>
    <xf numFmtId="0" fontId="9" fillId="0" borderId="12" xfId="0" applyFont="1" applyBorder="1"/>
    <xf numFmtId="0" fontId="9" fillId="0" borderId="26" xfId="0" applyFont="1" applyBorder="1"/>
    <xf numFmtId="0" fontId="9" fillId="0" borderId="16" xfId="0" applyFont="1" applyBorder="1"/>
    <xf numFmtId="43" fontId="9" fillId="0" borderId="25" xfId="0" applyNumberFormat="1" applyFont="1" applyBorder="1"/>
    <xf numFmtId="43" fontId="9" fillId="0" borderId="33" xfId="0" applyNumberFormat="1" applyFont="1" applyBorder="1"/>
    <xf numFmtId="0" fontId="9" fillId="0" borderId="17" xfId="0" applyNumberFormat="1" applyFont="1" applyFill="1" applyBorder="1" applyAlignment="1">
      <alignment horizontal="center"/>
    </xf>
    <xf numFmtId="43" fontId="9" fillId="0" borderId="0" xfId="0" applyNumberFormat="1" applyFont="1" applyBorder="1"/>
    <xf numFmtId="43" fontId="9" fillId="6" borderId="33" xfId="0" applyNumberFormat="1" applyFont="1" applyFill="1" applyBorder="1"/>
    <xf numFmtId="43" fontId="9" fillId="0" borderId="43" xfId="0" applyNumberFormat="1" applyFont="1" applyBorder="1"/>
    <xf numFmtId="43" fontId="9" fillId="0" borderId="11" xfId="0" applyNumberFormat="1" applyFont="1" applyFill="1" applyBorder="1"/>
    <xf numFmtId="0" fontId="9" fillId="0" borderId="10" xfId="0" applyFont="1" applyBorder="1"/>
    <xf numFmtId="0" fontId="9" fillId="0" borderId="15" xfId="0" applyFont="1" applyBorder="1"/>
    <xf numFmtId="0" fontId="9" fillId="0" borderId="25" xfId="0" applyFont="1" applyBorder="1"/>
    <xf numFmtId="0" fontId="10" fillId="0" borderId="65" xfId="0" applyFont="1" applyBorder="1" applyAlignment="1">
      <alignment horizontal="center"/>
    </xf>
    <xf numFmtId="0" fontId="9" fillId="0" borderId="65" xfId="0" applyNumberFormat="1" applyFont="1" applyFill="1" applyBorder="1" applyAlignment="1">
      <alignment horizontal="center"/>
    </xf>
    <xf numFmtId="0" fontId="9" fillId="0" borderId="65" xfId="0" applyFont="1" applyBorder="1"/>
    <xf numFmtId="0" fontId="9" fillId="0" borderId="66" xfId="0" applyFont="1" applyBorder="1"/>
    <xf numFmtId="43" fontId="9" fillId="0" borderId="10" xfId="0" applyNumberFormat="1" applyFont="1" applyFill="1" applyBorder="1"/>
    <xf numFmtId="43" fontId="9" fillId="0" borderId="12" xfId="0" applyNumberFormat="1" applyFont="1" applyFill="1" applyBorder="1"/>
    <xf numFmtId="43" fontId="9" fillId="0" borderId="10" xfId="0" applyNumberFormat="1" applyFont="1" applyBorder="1"/>
    <xf numFmtId="167" fontId="2" fillId="0" borderId="3" xfId="0" applyNumberFormat="1" applyFont="1" applyFill="1" applyBorder="1" applyAlignment="1">
      <alignment horizontal="center"/>
    </xf>
    <xf numFmtId="167" fontId="2" fillId="0" borderId="11" xfId="0" applyNumberFormat="1" applyFont="1" applyFill="1" applyBorder="1" applyAlignment="1">
      <alignment horizontal="center"/>
    </xf>
    <xf numFmtId="167" fontId="2" fillId="0" borderId="12" xfId="0" applyNumberFormat="1" applyFont="1" applyFill="1" applyBorder="1" applyAlignment="1">
      <alignment horizontal="center"/>
    </xf>
    <xf numFmtId="167" fontId="0" fillId="0" borderId="16" xfId="0" applyNumberFormat="1" applyBorder="1"/>
    <xf numFmtId="167" fontId="0" fillId="0" borderId="25" xfId="0" applyNumberFormat="1" applyBorder="1"/>
    <xf numFmtId="167" fontId="2" fillId="0" borderId="10" xfId="0" applyNumberFormat="1" applyFont="1" applyFill="1" applyBorder="1" applyAlignment="1">
      <alignment horizontal="center"/>
    </xf>
    <xf numFmtId="167" fontId="0" fillId="0" borderId="10" xfId="0" applyNumberFormat="1" applyBorder="1"/>
    <xf numFmtId="167" fontId="0" fillId="0" borderId="15" xfId="0" applyNumberFormat="1" applyBorder="1"/>
    <xf numFmtId="0" fontId="0" fillId="0" borderId="1" xfId="0" applyFill="1" applyBorder="1" applyAlignment="1">
      <alignment horizontal="center"/>
    </xf>
    <xf numFmtId="41" fontId="0" fillId="0" borderId="12" xfId="0" applyNumberFormat="1" applyFill="1" applyBorder="1"/>
    <xf numFmtId="167" fontId="0" fillId="0" borderId="12" xfId="0" applyNumberFormat="1" applyFill="1" applyBorder="1"/>
    <xf numFmtId="0" fontId="0" fillId="0" borderId="25" xfId="0" applyBorder="1"/>
    <xf numFmtId="0" fontId="0" fillId="0" borderId="3" xfId="0" applyFill="1" applyBorder="1"/>
    <xf numFmtId="0" fontId="10" fillId="0" borderId="65" xfId="0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41" fontId="9" fillId="0" borderId="10" xfId="0" applyNumberFormat="1" applyFont="1" applyBorder="1"/>
    <xf numFmtId="41" fontId="9" fillId="0" borderId="11" xfId="0" applyNumberFormat="1" applyFont="1" applyBorder="1"/>
    <xf numFmtId="41" fontId="9" fillId="0" borderId="12" xfId="0" applyNumberFormat="1" applyFont="1" applyBorder="1"/>
    <xf numFmtId="0" fontId="10" fillId="0" borderId="11" xfId="0" applyFont="1" applyFill="1" applyBorder="1"/>
    <xf numFmtId="0" fontId="9" fillId="0" borderId="45" xfId="0" applyFont="1" applyBorder="1"/>
    <xf numFmtId="167" fontId="9" fillId="0" borderId="11" xfId="3" applyNumberFormat="1" applyFont="1" applyBorder="1"/>
    <xf numFmtId="0" fontId="9" fillId="0" borderId="41" xfId="0" applyFont="1" applyBorder="1"/>
    <xf numFmtId="168" fontId="9" fillId="0" borderId="41" xfId="0" applyNumberFormat="1" applyFont="1" applyBorder="1"/>
    <xf numFmtId="0" fontId="10" fillId="0" borderId="11" xfId="0" applyFont="1" applyBorder="1"/>
    <xf numFmtId="0" fontId="12" fillId="0" borderId="57" xfId="0" applyFont="1" applyFill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0" fontId="13" fillId="0" borderId="58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/>
    </xf>
    <xf numFmtId="0" fontId="10" fillId="0" borderId="50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/>
    </xf>
    <xf numFmtId="0" fontId="9" fillId="0" borderId="58" xfId="0" applyNumberFormat="1" applyFont="1" applyFill="1" applyBorder="1" applyAlignment="1">
      <alignment horizontal="center"/>
    </xf>
    <xf numFmtId="171" fontId="9" fillId="0" borderId="49" xfId="0" applyNumberFormat="1" applyFont="1" applyFill="1" applyBorder="1" applyAlignment="1">
      <alignment horizontal="center"/>
    </xf>
    <xf numFmtId="168" fontId="9" fillId="0" borderId="50" xfId="0" applyNumberFormat="1" applyFont="1" applyFill="1" applyBorder="1" applyAlignment="1">
      <alignment horizontal="center"/>
    </xf>
    <xf numFmtId="41" fontId="9" fillId="0" borderId="49" xfId="0" applyNumberFormat="1" applyFont="1" applyFill="1" applyBorder="1"/>
    <xf numFmtId="41" fontId="10" fillId="0" borderId="50" xfId="0" applyNumberFormat="1" applyFont="1" applyFill="1" applyBorder="1"/>
    <xf numFmtId="43" fontId="9" fillId="0" borderId="49" xfId="0" applyNumberFormat="1" applyFont="1" applyFill="1" applyBorder="1"/>
    <xf numFmtId="43" fontId="9" fillId="0" borderId="50" xfId="0" applyNumberFormat="1" applyFont="1" applyFill="1" applyBorder="1"/>
    <xf numFmtId="43" fontId="10" fillId="0" borderId="58" xfId="0" applyNumberFormat="1" applyFont="1" applyFill="1" applyBorder="1"/>
    <xf numFmtId="43" fontId="10" fillId="0" borderId="50" xfId="0" applyNumberFormat="1" applyFont="1" applyFill="1" applyBorder="1"/>
    <xf numFmtId="41" fontId="9" fillId="0" borderId="51" xfId="0" applyNumberFormat="1" applyFont="1" applyFill="1" applyBorder="1"/>
    <xf numFmtId="41" fontId="9" fillId="0" borderId="56" xfId="0" applyNumberFormat="1" applyFont="1" applyFill="1" applyBorder="1"/>
    <xf numFmtId="41" fontId="10" fillId="0" borderId="52" xfId="0" applyNumberFormat="1" applyFont="1" applyFill="1" applyBorder="1"/>
    <xf numFmtId="0" fontId="10" fillId="0" borderId="59" xfId="0" applyFont="1" applyFill="1" applyBorder="1" applyAlignment="1">
      <alignment horizontal="center"/>
    </xf>
    <xf numFmtId="0" fontId="9" fillId="0" borderId="60" xfId="0" applyFont="1" applyFill="1" applyBorder="1"/>
    <xf numFmtId="43" fontId="9" fillId="0" borderId="60" xfId="0" applyNumberFormat="1" applyFont="1" applyFill="1" applyBorder="1"/>
    <xf numFmtId="43" fontId="10" fillId="0" borderId="60" xfId="0" applyNumberFormat="1" applyFont="1" applyFill="1" applyBorder="1"/>
    <xf numFmtId="43" fontId="10" fillId="0" borderId="61" xfId="0" applyNumberFormat="1" applyFont="1" applyFill="1" applyBorder="1"/>
    <xf numFmtId="0" fontId="5" fillId="0" borderId="57" xfId="0" applyFont="1" applyFill="1" applyBorder="1" applyAlignment="1">
      <alignment horizontal="center"/>
    </xf>
    <xf numFmtId="0" fontId="2" fillId="0" borderId="57" xfId="0" applyFont="1" applyFill="1" applyBorder="1" applyAlignment="1">
      <alignment horizontal="center"/>
    </xf>
    <xf numFmtId="0" fontId="6" fillId="0" borderId="58" xfId="0" applyFont="1" applyFill="1" applyBorder="1" applyAlignment="1">
      <alignment horizontal="center"/>
    </xf>
    <xf numFmtId="0" fontId="2" fillId="0" borderId="49" xfId="0" applyFont="1" applyFill="1" applyBorder="1" applyAlignment="1">
      <alignment horizontal="center"/>
    </xf>
    <xf numFmtId="0" fontId="2" fillId="0" borderId="50" xfId="0" applyFont="1" applyFill="1" applyBorder="1" applyAlignment="1">
      <alignment horizontal="center"/>
    </xf>
    <xf numFmtId="0" fontId="0" fillId="0" borderId="49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2" fillId="0" borderId="58" xfId="0" applyFont="1" applyFill="1" applyBorder="1" applyAlignment="1">
      <alignment horizontal="center"/>
    </xf>
    <xf numFmtId="0" fontId="0" fillId="0" borderId="58" xfId="0" applyNumberFormat="1" applyFill="1" applyBorder="1" applyAlignment="1">
      <alignment horizontal="center"/>
    </xf>
    <xf numFmtId="171" fontId="0" fillId="0" borderId="49" xfId="0" applyNumberFormat="1" applyFill="1" applyBorder="1" applyAlignment="1">
      <alignment horizontal="center"/>
    </xf>
    <xf numFmtId="168" fontId="0" fillId="0" borderId="50" xfId="0" applyNumberFormat="1" applyFill="1" applyBorder="1" applyAlignment="1">
      <alignment horizontal="center"/>
    </xf>
    <xf numFmtId="41" fontId="0" fillId="0" borderId="49" xfId="0" applyNumberFormat="1" applyFill="1" applyBorder="1"/>
    <xf numFmtId="41" fontId="0" fillId="0" borderId="50" xfId="0" applyNumberFormat="1" applyFill="1" applyBorder="1"/>
    <xf numFmtId="43" fontId="0" fillId="0" borderId="49" xfId="0" applyNumberFormat="1" applyFill="1" applyBorder="1"/>
    <xf numFmtId="43" fontId="0" fillId="0" borderId="11" xfId="0" applyNumberFormat="1" applyFill="1" applyBorder="1"/>
    <xf numFmtId="43" fontId="0" fillId="0" borderId="50" xfId="0" applyNumberFormat="1" applyFill="1" applyBorder="1"/>
    <xf numFmtId="43" fontId="2" fillId="0" borderId="58" xfId="0" applyNumberFormat="1" applyFont="1" applyFill="1" applyBorder="1"/>
    <xf numFmtId="0" fontId="2" fillId="0" borderId="46" xfId="0" applyFont="1" applyFill="1" applyBorder="1" applyAlignment="1">
      <alignment horizontal="center"/>
    </xf>
    <xf numFmtId="0" fontId="0" fillId="0" borderId="64" xfId="0" applyFill="1" applyBorder="1"/>
    <xf numFmtId="0" fontId="0" fillId="0" borderId="60" xfId="0" applyFill="1" applyBorder="1"/>
    <xf numFmtId="43" fontId="0" fillId="0" borderId="60" xfId="0" applyNumberFormat="1" applyFill="1" applyBorder="1"/>
    <xf numFmtId="43" fontId="2" fillId="0" borderId="60" xfId="0" applyNumberFormat="1" applyFont="1" applyFill="1" applyBorder="1"/>
    <xf numFmtId="43" fontId="2" fillId="0" borderId="61" xfId="0" applyNumberFormat="1" applyFont="1" applyFill="1" applyBorder="1"/>
    <xf numFmtId="0" fontId="0" fillId="0" borderId="0" xfId="0" applyAlignment="1">
      <alignment horizontal="left"/>
    </xf>
    <xf numFmtId="10" fontId="0" fillId="0" borderId="0" xfId="1" applyNumberFormat="1" applyFont="1" applyAlignment="1">
      <alignment horizontal="right"/>
    </xf>
    <xf numFmtId="9" fontId="2" fillId="0" borderId="0" xfId="1" applyFont="1" applyAlignment="1">
      <alignment horizontal="right"/>
    </xf>
    <xf numFmtId="0" fontId="2" fillId="0" borderId="0" xfId="0" applyFont="1" applyAlignment="1">
      <alignment horizontal="left"/>
    </xf>
    <xf numFmtId="9" fontId="0" fillId="0" borderId="0" xfId="1" applyFont="1" applyBorder="1"/>
    <xf numFmtId="177" fontId="0" fillId="0" borderId="0" xfId="1" applyNumberFormat="1" applyFont="1" applyBorder="1"/>
    <xf numFmtId="170" fontId="9" fillId="0" borderId="11" xfId="0" applyNumberFormat="1" applyFont="1" applyFill="1" applyBorder="1"/>
    <xf numFmtId="37" fontId="9" fillId="0" borderId="11" xfId="0" applyNumberFormat="1" applyFont="1" applyFill="1" applyBorder="1"/>
    <xf numFmtId="167" fontId="9" fillId="0" borderId="11" xfId="0" applyNumberFormat="1" applyFont="1" applyFill="1" applyBorder="1"/>
    <xf numFmtId="10" fontId="9" fillId="0" borderId="11" xfId="0" applyNumberFormat="1" applyFont="1" applyFill="1" applyBorder="1"/>
    <xf numFmtId="0" fontId="9" fillId="0" borderId="45" xfId="0" applyFont="1" applyFill="1" applyBorder="1"/>
    <xf numFmtId="9" fontId="9" fillId="0" borderId="0" xfId="0" applyNumberFormat="1" applyFont="1" applyFill="1" applyBorder="1"/>
    <xf numFmtId="42" fontId="9" fillId="0" borderId="0" xfId="0" applyNumberFormat="1" applyFont="1" applyFill="1" applyBorder="1"/>
    <xf numFmtId="0" fontId="10" fillId="0" borderId="22" xfId="0" applyFont="1" applyFill="1" applyBorder="1"/>
    <xf numFmtId="2" fontId="9" fillId="0" borderId="22" xfId="0" applyNumberFormat="1" applyFont="1" applyFill="1" applyBorder="1"/>
    <xf numFmtId="167" fontId="9" fillId="0" borderId="0" xfId="0" applyNumberFormat="1" applyFont="1" applyFill="1" applyBorder="1"/>
    <xf numFmtId="170" fontId="9" fillId="0" borderId="11" xfId="0" applyNumberFormat="1" applyFont="1" applyFill="1" applyBorder="1" applyAlignment="1">
      <alignment horizontal="center"/>
    </xf>
    <xf numFmtId="170" fontId="12" fillId="0" borderId="11" xfId="0" applyNumberFormat="1" applyFont="1" applyFill="1" applyBorder="1"/>
    <xf numFmtId="167" fontId="9" fillId="0" borderId="0" xfId="0" applyNumberFormat="1" applyFont="1" applyFill="1"/>
    <xf numFmtId="171" fontId="9" fillId="0" borderId="11" xfId="0" applyNumberFormat="1" applyFont="1" applyFill="1" applyBorder="1" applyAlignment="1">
      <alignment horizontal="center"/>
    </xf>
    <xf numFmtId="168" fontId="9" fillId="0" borderId="12" xfId="0" applyNumberFormat="1" applyFont="1" applyFill="1" applyBorder="1"/>
    <xf numFmtId="171" fontId="9" fillId="0" borderId="16" xfId="0" applyNumberFormat="1" applyFont="1" applyFill="1" applyBorder="1" applyAlignment="1">
      <alignment horizontal="center"/>
    </xf>
    <xf numFmtId="168" fontId="9" fillId="0" borderId="25" xfId="0" applyNumberFormat="1" applyFont="1" applyFill="1" applyBorder="1"/>
    <xf numFmtId="2" fontId="9" fillId="0" borderId="0" xfId="0" applyNumberFormat="1" applyFont="1" applyFill="1"/>
    <xf numFmtId="2" fontId="10" fillId="0" borderId="0" xfId="0" applyNumberFormat="1" applyFont="1" applyFill="1"/>
    <xf numFmtId="2" fontId="10" fillId="0" borderId="0" xfId="0" applyNumberFormat="1" applyFont="1" applyFill="1" applyAlignment="1">
      <alignment horizontal="center"/>
    </xf>
    <xf numFmtId="1" fontId="9" fillId="0" borderId="0" xfId="0" applyNumberFormat="1" applyFont="1" applyFill="1"/>
    <xf numFmtId="170" fontId="9" fillId="0" borderId="0" xfId="0" applyNumberFormat="1" applyFont="1" applyFill="1"/>
    <xf numFmtId="170" fontId="9" fillId="0" borderId="0" xfId="0" applyNumberFormat="1" applyFont="1" applyFill="1" applyAlignment="1">
      <alignment horizontal="center"/>
    </xf>
    <xf numFmtId="0" fontId="12" fillId="0" borderId="0" xfId="0" applyFont="1" applyFill="1"/>
    <xf numFmtId="17" fontId="12" fillId="0" borderId="0" xfId="0" quotePrefix="1" applyNumberFormat="1" applyFont="1" applyFill="1" applyAlignment="1">
      <alignment horizontal="left"/>
    </xf>
    <xf numFmtId="166" fontId="13" fillId="0" borderId="0" xfId="0" applyNumberFormat="1" applyFont="1" applyFill="1" applyAlignment="1">
      <alignment horizontal="left"/>
    </xf>
    <xf numFmtId="0" fontId="12" fillId="0" borderId="0" xfId="0" applyNumberFormat="1" applyFont="1" applyFill="1" applyAlignment="1"/>
    <xf numFmtId="0" fontId="10" fillId="0" borderId="11" xfId="0" applyFont="1" applyFill="1" applyBorder="1" applyAlignment="1">
      <alignment horizontal="center" wrapText="1"/>
    </xf>
    <xf numFmtId="2" fontId="9" fillId="0" borderId="11" xfId="0" applyNumberFormat="1" applyFont="1" applyFill="1" applyBorder="1"/>
    <xf numFmtId="10" fontId="9" fillId="0" borderId="11" xfId="1" applyNumberFormat="1" applyFont="1" applyFill="1" applyBorder="1"/>
    <xf numFmtId="172" fontId="9" fillId="0" borderId="11" xfId="0" applyNumberFormat="1" applyFont="1" applyFill="1" applyBorder="1"/>
    <xf numFmtId="170" fontId="0" fillId="0" borderId="12" xfId="0" applyNumberFormat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Fill="1" applyBorder="1" applyAlignment="1">
      <alignment horizontal="left"/>
    </xf>
    <xf numFmtId="0" fontId="9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2" fontId="0" fillId="0" borderId="11" xfId="0" applyNumberFormat="1" applyFill="1" applyBorder="1" applyAlignment="1">
      <alignment horizontal="center"/>
    </xf>
    <xf numFmtId="9" fontId="9" fillId="0" borderId="11" xfId="0" applyNumberFormat="1" applyFont="1" applyFill="1" applyBorder="1" applyAlignment="1">
      <alignment horizontal="center"/>
    </xf>
    <xf numFmtId="8" fontId="9" fillId="0" borderId="11" xfId="0" applyNumberFormat="1" applyFont="1" applyFill="1" applyBorder="1" applyAlignment="1">
      <alignment horizontal="center"/>
    </xf>
    <xf numFmtId="9" fontId="0" fillId="0" borderId="11" xfId="0" applyNumberForma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5" borderId="11" xfId="0" applyFont="1" applyFill="1" applyBorder="1" applyAlignment="1">
      <alignment horizontal="center"/>
    </xf>
    <xf numFmtId="2" fontId="2" fillId="5" borderId="11" xfId="0" applyNumberFormat="1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43" fontId="10" fillId="0" borderId="1" xfId="0" applyNumberFormat="1" applyFont="1" applyFill="1" applyBorder="1" applyAlignment="1">
      <alignment horizontal="center"/>
    </xf>
    <xf numFmtId="43" fontId="10" fillId="0" borderId="2" xfId="0" applyNumberFormat="1" applyFont="1" applyFill="1" applyBorder="1" applyAlignment="1">
      <alignment horizontal="center"/>
    </xf>
    <xf numFmtId="43" fontId="10" fillId="0" borderId="3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0" fontId="10" fillId="0" borderId="2" xfId="0" applyNumberFormat="1" applyFont="1" applyFill="1" applyBorder="1" applyAlignment="1">
      <alignment horizontal="center"/>
    </xf>
    <xf numFmtId="0" fontId="10" fillId="0" borderId="3" xfId="0" applyNumberFormat="1" applyFont="1" applyFill="1" applyBorder="1" applyAlignment="1">
      <alignment horizontal="center"/>
    </xf>
    <xf numFmtId="43" fontId="10" fillId="0" borderId="4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10" fillId="0" borderId="19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167" fontId="2" fillId="0" borderId="1" xfId="0" applyNumberFormat="1" applyFont="1" applyFill="1" applyBorder="1" applyAlignment="1">
      <alignment horizontal="center"/>
    </xf>
    <xf numFmtId="167" fontId="2" fillId="0" borderId="2" xfId="0" applyNumberFormat="1" applyFont="1" applyFill="1" applyBorder="1" applyAlignment="1">
      <alignment horizontal="center"/>
    </xf>
    <xf numFmtId="167" fontId="2" fillId="0" borderId="1" xfId="0" applyNumberFormat="1" applyFont="1" applyFill="1" applyBorder="1" applyAlignment="1">
      <alignment horizontal="center" wrapText="1"/>
    </xf>
    <xf numFmtId="167" fontId="0" fillId="0" borderId="2" xfId="0" applyNumberFormat="1" applyFill="1" applyBorder="1" applyAlignment="1">
      <alignment horizontal="center" wrapText="1"/>
    </xf>
    <xf numFmtId="44" fontId="2" fillId="0" borderId="2" xfId="0" applyNumberFormat="1" applyFont="1" applyFill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44" fontId="10" fillId="0" borderId="1" xfId="0" applyNumberFormat="1" applyFont="1" applyFill="1" applyBorder="1" applyAlignment="1">
      <alignment horizontal="center"/>
    </xf>
    <xf numFmtId="44" fontId="10" fillId="0" borderId="2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10" fillId="0" borderId="47" xfId="0" applyFont="1" applyFill="1" applyBorder="1" applyAlignment="1">
      <alignment horizontal="center"/>
    </xf>
    <xf numFmtId="0" fontId="10" fillId="0" borderId="48" xfId="0" applyFont="1" applyFill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53" xfId="0" applyFont="1" applyFill="1" applyBorder="1" applyAlignment="1">
      <alignment horizontal="center" wrapText="1"/>
    </xf>
    <xf numFmtId="0" fontId="10" fillId="0" borderId="54" xfId="0" applyFont="1" applyFill="1" applyBorder="1" applyAlignment="1">
      <alignment horizontal="center" wrapText="1"/>
    </xf>
    <xf numFmtId="0" fontId="10" fillId="0" borderId="55" xfId="0" applyFont="1" applyFill="1" applyBorder="1" applyAlignment="1">
      <alignment horizontal="center" wrapText="1"/>
    </xf>
    <xf numFmtId="44" fontId="10" fillId="0" borderId="53" xfId="0" applyNumberFormat="1" applyFont="1" applyFill="1" applyBorder="1" applyAlignment="1">
      <alignment horizontal="center"/>
    </xf>
    <xf numFmtId="44" fontId="10" fillId="0" borderId="54" xfId="0" applyNumberFormat="1" applyFont="1" applyFill="1" applyBorder="1" applyAlignment="1">
      <alignment horizontal="center"/>
    </xf>
    <xf numFmtId="44" fontId="10" fillId="0" borderId="55" xfId="0" applyNumberFormat="1" applyFont="1" applyFill="1" applyBorder="1" applyAlignment="1">
      <alignment horizontal="center"/>
    </xf>
    <xf numFmtId="0" fontId="2" fillId="0" borderId="47" xfId="0" applyFont="1" applyFill="1" applyBorder="1" applyAlignment="1">
      <alignment horizontal="center" wrapText="1"/>
    </xf>
    <xf numFmtId="0" fontId="2" fillId="0" borderId="63" xfId="0" applyFont="1" applyFill="1" applyBorder="1" applyAlignment="1">
      <alignment horizontal="center" wrapText="1"/>
    </xf>
    <xf numFmtId="0" fontId="2" fillId="0" borderId="48" xfId="0" applyFont="1" applyFill="1" applyBorder="1" applyAlignment="1">
      <alignment horizontal="center" wrapText="1"/>
    </xf>
    <xf numFmtId="0" fontId="2" fillId="0" borderId="13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47" xfId="0" applyFont="1" applyFill="1" applyBorder="1" applyAlignment="1">
      <alignment horizontal="center"/>
    </xf>
    <xf numFmtId="0" fontId="2" fillId="0" borderId="48" xfId="0" applyFont="1" applyFill="1" applyBorder="1" applyAlignment="1">
      <alignment horizontal="center"/>
    </xf>
    <xf numFmtId="44" fontId="2" fillId="0" borderId="47" xfId="0" applyNumberFormat="1" applyFont="1" applyFill="1" applyBorder="1" applyAlignment="1">
      <alignment horizontal="center"/>
    </xf>
    <xf numFmtId="44" fontId="2" fillId="0" borderId="63" xfId="0" applyNumberFormat="1" applyFont="1" applyFill="1" applyBorder="1" applyAlignment="1">
      <alignment horizontal="center"/>
    </xf>
    <xf numFmtId="44" fontId="2" fillId="0" borderId="48" xfId="0" applyNumberFormat="1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2" fontId="10" fillId="0" borderId="0" xfId="0" applyNumberFormat="1" applyFont="1" applyFill="1" applyAlignment="1">
      <alignment horizontal="center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0" fillId="0" borderId="11" xfId="0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0" xfId="0" applyFont="1" applyFill="1" applyAlignment="1">
      <alignment horizontal="right" wrapText="1"/>
    </xf>
  </cellXfs>
  <cellStyles count="4">
    <cellStyle name="Comma" xfId="3" builtinId="3"/>
    <cellStyle name="Normal" xfId="0" builtinId="0"/>
    <cellStyle name="Normal 4" xfId="2" xr:uid="{00000000-0005-0000-0000-000002000000}"/>
    <cellStyle name="Percent" xfId="1" builtinId="5"/>
  </cellStyles>
  <dxfs count="0"/>
  <tableStyles count="0" defaultTableStyle="TableStyleMedium2" defaultPivotStyle="PivotStyleMedium9"/>
  <colors>
    <mruColors>
      <color rgb="FFFFFF66"/>
      <color rgb="FFFF9900"/>
      <color rgb="FFFFFF00"/>
      <color rgb="FF66FF33"/>
      <color rgb="FFFFFF99"/>
      <color rgb="FF3399FF"/>
      <color rgb="FF99FF33"/>
      <color rgb="FFCCFF33"/>
      <color rgb="FF33CC33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166686</xdr:rowOff>
    </xdr:from>
    <xdr:to>
      <xdr:col>11</xdr:col>
      <xdr:colOff>119062</xdr:colOff>
      <xdr:row>44</xdr:row>
      <xdr:rowOff>190499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82718B-5DFE-4627-84B1-189D93D3E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371" t="12502" r="15224" b="5776"/>
        <a:stretch/>
      </xdr:blipFill>
      <xdr:spPr>
        <a:xfrm>
          <a:off x="95249" y="166686"/>
          <a:ext cx="6834188" cy="8405813"/>
        </a:xfrm>
        <a:prstGeom prst="rect">
          <a:avLst/>
        </a:prstGeom>
      </xdr:spPr>
    </xdr:pic>
    <xdr:clientData/>
  </xdr:twoCellAnchor>
  <xdr:twoCellAnchor editAs="oneCell">
    <xdr:from>
      <xdr:col>11</xdr:col>
      <xdr:colOff>185736</xdr:colOff>
      <xdr:row>0</xdr:row>
      <xdr:rowOff>95250</xdr:rowOff>
    </xdr:from>
    <xdr:to>
      <xdr:col>21</xdr:col>
      <xdr:colOff>593270</xdr:colOff>
      <xdr:row>44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994373-8538-493F-82E3-C7CC3E56B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6480" t="12594" r="15464" b="5174"/>
        <a:stretch/>
      </xdr:blipFill>
      <xdr:spPr>
        <a:xfrm>
          <a:off x="6921272" y="95250"/>
          <a:ext cx="6530748" cy="845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8B575-CFA2-4CA5-B61F-7F122E681B5A}">
  <sheetPr>
    <tabColor rgb="FF92D050"/>
  </sheetPr>
  <dimension ref="A1:H6"/>
  <sheetViews>
    <sheetView showGridLines="0" topLeftCell="A3" workbookViewId="0">
      <selection activeCell="A9" sqref="A9:XFD20"/>
    </sheetView>
  </sheetViews>
  <sheetFormatPr defaultRowHeight="15" x14ac:dyDescent="0.25"/>
  <cols>
    <col min="1" max="1" width="21" customWidth="1"/>
    <col min="2" max="2" width="13.5703125" customWidth="1"/>
    <col min="3" max="3" width="12.7109375" customWidth="1"/>
    <col min="4" max="4" width="13" customWidth="1"/>
    <col min="5" max="5" width="13.85546875" customWidth="1"/>
    <col min="6" max="6" width="16.28515625" customWidth="1"/>
    <col min="7" max="7" width="12.5703125" customWidth="1"/>
    <col min="8" max="8" width="11.7109375" customWidth="1"/>
    <col min="10" max="10" width="40.5703125" customWidth="1"/>
  </cols>
  <sheetData>
    <row r="1" spans="1:8" ht="15.75" thickBot="1" x14ac:dyDescent="0.3"/>
    <row r="2" spans="1:8" ht="45" customHeight="1" x14ac:dyDescent="0.25">
      <c r="A2" s="432" t="s">
        <v>135</v>
      </c>
      <c r="B2" s="433"/>
      <c r="C2" s="433"/>
      <c r="D2" s="433"/>
      <c r="E2" s="433"/>
      <c r="F2" s="433"/>
      <c r="G2" s="433"/>
      <c r="H2" s="434"/>
    </row>
    <row r="3" spans="1:8" ht="45" customHeight="1" x14ac:dyDescent="0.25">
      <c r="A3" s="75"/>
      <c r="B3" s="74" t="s">
        <v>97</v>
      </c>
      <c r="C3" s="74" t="s">
        <v>81</v>
      </c>
      <c r="D3" s="74" t="s">
        <v>98</v>
      </c>
      <c r="E3" s="74" t="s">
        <v>99</v>
      </c>
      <c r="F3" s="74" t="s">
        <v>100</v>
      </c>
      <c r="G3" s="74" t="s">
        <v>101</v>
      </c>
      <c r="H3" s="76" t="s">
        <v>102</v>
      </c>
    </row>
    <row r="4" spans="1:8" ht="30.75" customHeight="1" x14ac:dyDescent="0.25">
      <c r="A4" s="77" t="s">
        <v>104</v>
      </c>
      <c r="B4" s="42">
        <f>ROUND(SUM('Alternative 1 Summary'!C5:C37)/1000,0)</f>
        <v>26027</v>
      </c>
      <c r="C4" s="42">
        <f>ROUND(SUM('Alternative 1 Summary'!D5:D37)/1000,0)</f>
        <v>8458</v>
      </c>
      <c r="D4" s="42">
        <f>ROUND(SUM('Alternative 1 Summary'!E5:E37)/1000,0)</f>
        <v>6587</v>
      </c>
      <c r="E4" s="42">
        <f>ROUND(SUM('Alternative 1 Summary'!F5:F37)/1000,0)</f>
        <v>29265</v>
      </c>
      <c r="F4" s="42">
        <f>ROUND(SUM('Alternative 1 Summary'!G5:G37)/1000,0)</f>
        <v>-22582</v>
      </c>
      <c r="G4" s="42">
        <f>ROUND(SUM('Alternative 1 Summary'!H5:H37)/1000,0)</f>
        <v>47755</v>
      </c>
      <c r="H4" s="421">
        <f>ROUND(SUM('Alternative 1 Summary'!I5:I37)/1000,0)</f>
        <v>21315</v>
      </c>
    </row>
    <row r="5" spans="1:8" ht="31.5" customHeight="1" x14ac:dyDescent="0.25">
      <c r="A5" s="77" t="s">
        <v>103</v>
      </c>
      <c r="B5" s="42">
        <f>ROUND(SUM('Alternative 2 Summary'!C5:C37)/1000,0)</f>
        <v>26430</v>
      </c>
      <c r="C5" s="42">
        <f>ROUND(SUM('Alternative 2 Summary'!D5:D37)/1000,0)</f>
        <v>7720</v>
      </c>
      <c r="D5" s="42">
        <f>ROUND(SUM('Alternative 2 Summary'!E5:E37)/1000,0)</f>
        <v>6523</v>
      </c>
      <c r="E5" s="42">
        <f>ROUND(SUM('Alternative 2 Summary'!F5:F37)/1000,0)</f>
        <v>17875</v>
      </c>
      <c r="F5" s="42">
        <f>ROUND(SUM('Alternative 2 Summary'!G5:G37)/1000,0)</f>
        <v>-39915</v>
      </c>
      <c r="G5" s="42">
        <f>ROUND(SUM('Alternative 2 Summary'!H5:H37)/1000,0)</f>
        <v>18632</v>
      </c>
      <c r="H5" s="421">
        <f>ROUND(SUM('Alternative 2 Summary'!I5:I37)/1000,0)</f>
        <v>22053</v>
      </c>
    </row>
    <row r="6" spans="1:8" ht="15.75" thickBot="1" x14ac:dyDescent="0.3">
      <c r="A6" s="78" t="s">
        <v>84</v>
      </c>
      <c r="B6" s="79">
        <f>B5-B4</f>
        <v>403</v>
      </c>
      <c r="C6" s="79">
        <f t="shared" ref="C6:H6" si="0">C5-C4</f>
        <v>-738</v>
      </c>
      <c r="D6" s="79">
        <f t="shared" si="0"/>
        <v>-64</v>
      </c>
      <c r="E6" s="79">
        <f t="shared" si="0"/>
        <v>-11390</v>
      </c>
      <c r="F6" s="79">
        <f t="shared" si="0"/>
        <v>-17333</v>
      </c>
      <c r="G6" s="79">
        <f t="shared" si="0"/>
        <v>-29123</v>
      </c>
      <c r="H6" s="83">
        <f t="shared" si="0"/>
        <v>738</v>
      </c>
    </row>
  </sheetData>
  <mergeCells count="1">
    <mergeCell ref="A2:H2"/>
  </mergeCell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V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2.28515625" style="126" customWidth="1"/>
    <col min="3" max="3" width="9.28515625" style="126" bestFit="1" customWidth="1"/>
    <col min="4" max="4" width="12.42578125" style="126" customWidth="1"/>
    <col min="5" max="5" width="9.28515625" style="126" bestFit="1" customWidth="1"/>
    <col min="6" max="6" width="17.42578125" style="126" customWidth="1"/>
    <col min="7" max="7" width="1.28515625" style="126" customWidth="1"/>
    <col min="8" max="8" width="13" style="126" customWidth="1"/>
    <col min="9" max="9" width="13.28515625" style="126" customWidth="1"/>
    <col min="10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5" width="13.42578125" style="126" customWidth="1"/>
    <col min="16" max="16" width="12.85546875" style="126" customWidth="1"/>
    <col min="17" max="18" width="13.42578125" style="126" customWidth="1"/>
    <col min="19" max="33" width="10.7109375" style="126" bestFit="1" customWidth="1"/>
    <col min="34" max="34" width="11.7109375" style="126" bestFit="1" customWidth="1"/>
    <col min="35" max="47" width="10.7109375" style="126" bestFit="1" customWidth="1"/>
    <col min="48" max="48" width="13.140625" style="126" bestFit="1" customWidth="1"/>
    <col min="49" max="16384" width="9.140625" style="126"/>
  </cols>
  <sheetData>
    <row r="1" spans="1:48" ht="15" x14ac:dyDescent="0.25">
      <c r="A1" s="162" t="s">
        <v>150</v>
      </c>
    </row>
    <row r="2" spans="1:48" ht="15" thickBot="1" x14ac:dyDescent="0.25">
      <c r="L2" s="163"/>
      <c r="Q2" s="237"/>
    </row>
    <row r="3" spans="1:48" ht="15" x14ac:dyDescent="0.25">
      <c r="A3" s="454" t="s">
        <v>90</v>
      </c>
      <c r="B3" s="453"/>
      <c r="C3" s="453"/>
      <c r="D3" s="463"/>
      <c r="H3" s="426" t="s">
        <v>171</v>
      </c>
      <c r="L3" s="163"/>
      <c r="Q3" s="192"/>
    </row>
    <row r="4" spans="1:48" x14ac:dyDescent="0.2">
      <c r="A4" s="178" t="s">
        <v>18</v>
      </c>
      <c r="B4" s="176" t="s">
        <v>19</v>
      </c>
      <c r="C4" s="176" t="s">
        <v>20</v>
      </c>
      <c r="D4" s="177" t="s">
        <v>21</v>
      </c>
      <c r="F4" s="115"/>
      <c r="H4" s="425">
        <v>1</v>
      </c>
      <c r="I4" s="427"/>
      <c r="J4" s="104"/>
      <c r="K4" s="129"/>
      <c r="O4" s="274">
        <f>INPUTS!$B$6</f>
        <v>0.01</v>
      </c>
      <c r="P4" s="274">
        <f>INPUTS!$B$6</f>
        <v>0.01</v>
      </c>
      <c r="Q4" s="274">
        <f>INPUTS!$B$6</f>
        <v>0.01</v>
      </c>
      <c r="R4" s="274">
        <f>INPUTS!$B$6</f>
        <v>0.01</v>
      </c>
      <c r="S4" s="274">
        <f>INPUTS!$B$6</f>
        <v>0.01</v>
      </c>
      <c r="T4" s="274">
        <f>INPUTS!$B$6</f>
        <v>0.01</v>
      </c>
      <c r="U4" s="274">
        <f>INPUTS!$B$6</f>
        <v>0.01</v>
      </c>
      <c r="V4" s="274">
        <f>INPUTS!$B$6</f>
        <v>0.01</v>
      </c>
      <c r="W4" s="274">
        <f>INPUTS!$B$6</f>
        <v>0.01</v>
      </c>
      <c r="X4" s="274">
        <f>INPUTS!$B$6</f>
        <v>0.01</v>
      </c>
      <c r="Y4" s="274">
        <f>INPUTS!$B$6</f>
        <v>0.01</v>
      </c>
      <c r="Z4" s="274">
        <f>INPUTS!$B$6</f>
        <v>0.01</v>
      </c>
      <c r="AA4" s="274">
        <f>INPUTS!$B$6</f>
        <v>0.01</v>
      </c>
      <c r="AB4" s="274">
        <f>INPUTS!$B$6</f>
        <v>0.01</v>
      </c>
      <c r="AC4" s="274">
        <f>INPUTS!$B$6</f>
        <v>0.01</v>
      </c>
      <c r="AD4" s="274">
        <f>INPUTS!$B$6</f>
        <v>0.01</v>
      </c>
      <c r="AE4" s="274">
        <f>INPUTS!$B$6</f>
        <v>0.01</v>
      </c>
      <c r="AF4" s="274">
        <f>INPUTS!$B$6</f>
        <v>0.01</v>
      </c>
      <c r="AG4" s="274">
        <f>INPUTS!$B$6</f>
        <v>0.01</v>
      </c>
      <c r="AH4" s="274">
        <f>INPUTS!$B$6</f>
        <v>0.01</v>
      </c>
      <c r="AI4" s="274">
        <f>INPUTS!$B$6</f>
        <v>0.01</v>
      </c>
      <c r="AJ4" s="274">
        <f>INPUTS!$B$6</f>
        <v>0.01</v>
      </c>
      <c r="AK4" s="274">
        <f>INPUTS!$B$6</f>
        <v>0.01</v>
      </c>
      <c r="AL4" s="274">
        <f>INPUTS!$B$6</f>
        <v>0.01</v>
      </c>
      <c r="AM4" s="274">
        <f>INPUTS!$B$6</f>
        <v>0.01</v>
      </c>
      <c r="AN4" s="274">
        <f>INPUTS!$B$6</f>
        <v>0.01</v>
      </c>
      <c r="AO4" s="274">
        <f>INPUTS!$B$6</f>
        <v>0.01</v>
      </c>
      <c r="AP4" s="274">
        <f>INPUTS!$B$6</f>
        <v>0.01</v>
      </c>
      <c r="AQ4" s="274">
        <f>INPUTS!$B$6</f>
        <v>0.01</v>
      </c>
      <c r="AR4" s="274">
        <f>INPUTS!$B$6</f>
        <v>0.01</v>
      </c>
      <c r="AS4" s="274">
        <f>INPUTS!$B$6</f>
        <v>0.01</v>
      </c>
      <c r="AT4" s="274">
        <f>INPUTS!$B$6</f>
        <v>0.01</v>
      </c>
      <c r="AU4" s="274">
        <f>INPUTS!$B$6</f>
        <v>0.01</v>
      </c>
    </row>
    <row r="5" spans="1:48" x14ac:dyDescent="0.2">
      <c r="A5" s="238">
        <f>'CAPITAL (LABOUR) ALT 1'!A5</f>
        <v>264.7088</v>
      </c>
      <c r="B5" s="156">
        <f>'CAPITAL (LABOUR) ALT 1'!B5</f>
        <v>264.7088</v>
      </c>
      <c r="C5" s="156">
        <f>'CAPITAL (LABOUR) ALT 1'!C5</f>
        <v>264.7088</v>
      </c>
      <c r="D5" s="275">
        <f>'CAPITAL (LABOUR) ALT 1'!D5</f>
        <v>264.7088</v>
      </c>
      <c r="N5" s="126" t="s">
        <v>40</v>
      </c>
    </row>
    <row r="6" spans="1:48" ht="15" thickBot="1" x14ac:dyDescent="0.25">
      <c r="A6" s="267">
        <f>'CAPITAL (LABOUR) ALT 1'!A6</f>
        <v>264.7088</v>
      </c>
      <c r="B6" s="276">
        <f>'CAPITAL (LABOUR) ALT 1'!B6</f>
        <v>264.7088</v>
      </c>
      <c r="C6" s="276">
        <f>'CAPITAL (LABOUR) ALT 1'!C6</f>
        <v>264.7088</v>
      </c>
      <c r="D6" s="277">
        <f>'CAPITAL (LABOUR) ALT 1'!D6</f>
        <v>264.7088</v>
      </c>
    </row>
    <row r="7" spans="1:48" ht="15.75" thickBot="1" x14ac:dyDescent="0.3">
      <c r="A7" s="252"/>
      <c r="B7" s="464" t="s">
        <v>8</v>
      </c>
      <c r="C7" s="464"/>
      <c r="D7" s="464"/>
      <c r="E7" s="464"/>
      <c r="F7" s="254" t="s">
        <v>22</v>
      </c>
      <c r="G7" s="171"/>
      <c r="H7" s="460" t="s">
        <v>8</v>
      </c>
      <c r="I7" s="461"/>
      <c r="J7" s="461"/>
      <c r="K7" s="461"/>
      <c r="L7" s="462"/>
      <c r="N7" s="170">
        <f>A9</f>
        <v>2022</v>
      </c>
      <c r="O7" s="170">
        <f>N7+1</f>
        <v>2023</v>
      </c>
      <c r="P7" s="170">
        <f t="shared" ref="P7:AU7" si="0">O7+1</f>
        <v>2024</v>
      </c>
      <c r="Q7" s="170">
        <f t="shared" si="0"/>
        <v>2025</v>
      </c>
      <c r="R7" s="170">
        <f t="shared" si="0"/>
        <v>2026</v>
      </c>
      <c r="S7" s="170">
        <f t="shared" si="0"/>
        <v>2027</v>
      </c>
      <c r="T7" s="170">
        <f t="shared" si="0"/>
        <v>2028</v>
      </c>
      <c r="U7" s="170">
        <f t="shared" si="0"/>
        <v>2029</v>
      </c>
      <c r="V7" s="170">
        <f t="shared" si="0"/>
        <v>2030</v>
      </c>
      <c r="W7" s="170">
        <f t="shared" si="0"/>
        <v>2031</v>
      </c>
      <c r="X7" s="170">
        <f t="shared" si="0"/>
        <v>2032</v>
      </c>
      <c r="Y7" s="170">
        <f t="shared" si="0"/>
        <v>2033</v>
      </c>
      <c r="Z7" s="170">
        <f t="shared" si="0"/>
        <v>2034</v>
      </c>
      <c r="AA7" s="170">
        <f t="shared" si="0"/>
        <v>2035</v>
      </c>
      <c r="AB7" s="170">
        <f t="shared" si="0"/>
        <v>2036</v>
      </c>
      <c r="AC7" s="170">
        <f t="shared" si="0"/>
        <v>2037</v>
      </c>
      <c r="AD7" s="170">
        <f t="shared" si="0"/>
        <v>2038</v>
      </c>
      <c r="AE7" s="170">
        <f t="shared" si="0"/>
        <v>2039</v>
      </c>
      <c r="AF7" s="170">
        <f t="shared" si="0"/>
        <v>2040</v>
      </c>
      <c r="AG7" s="170">
        <f t="shared" si="0"/>
        <v>2041</v>
      </c>
      <c r="AH7" s="170">
        <f t="shared" si="0"/>
        <v>2042</v>
      </c>
      <c r="AI7" s="170">
        <f t="shared" si="0"/>
        <v>2043</v>
      </c>
      <c r="AJ7" s="170">
        <f t="shared" si="0"/>
        <v>2044</v>
      </c>
      <c r="AK7" s="170">
        <f t="shared" si="0"/>
        <v>2045</v>
      </c>
      <c r="AL7" s="170">
        <f t="shared" si="0"/>
        <v>2046</v>
      </c>
      <c r="AM7" s="170">
        <f t="shared" si="0"/>
        <v>2047</v>
      </c>
      <c r="AN7" s="170">
        <f t="shared" si="0"/>
        <v>2048</v>
      </c>
      <c r="AO7" s="170">
        <f t="shared" si="0"/>
        <v>2049</v>
      </c>
      <c r="AP7" s="170">
        <f t="shared" si="0"/>
        <v>2050</v>
      </c>
      <c r="AQ7" s="170">
        <f t="shared" si="0"/>
        <v>2051</v>
      </c>
      <c r="AR7" s="170">
        <f t="shared" si="0"/>
        <v>2052</v>
      </c>
      <c r="AS7" s="170">
        <f t="shared" si="0"/>
        <v>2053</v>
      </c>
      <c r="AT7" s="170">
        <f t="shared" si="0"/>
        <v>2054</v>
      </c>
      <c r="AU7" s="170">
        <f t="shared" si="0"/>
        <v>2055</v>
      </c>
      <c r="AV7" s="171" t="s">
        <v>25</v>
      </c>
    </row>
    <row r="8" spans="1:48" ht="15" thickBot="1" x14ac:dyDescent="0.25">
      <c r="A8" s="262" t="s">
        <v>24</v>
      </c>
      <c r="B8" s="268" t="s">
        <v>14</v>
      </c>
      <c r="C8" s="268" t="s">
        <v>15</v>
      </c>
      <c r="D8" s="268" t="s">
        <v>16</v>
      </c>
      <c r="E8" s="268" t="s">
        <v>17</v>
      </c>
      <c r="F8" s="269" t="s">
        <v>25</v>
      </c>
      <c r="G8" s="171"/>
      <c r="H8" s="270" t="s">
        <v>14</v>
      </c>
      <c r="I8" s="271" t="s">
        <v>15</v>
      </c>
      <c r="J8" s="271" t="s">
        <v>16</v>
      </c>
      <c r="K8" s="271" t="s">
        <v>17</v>
      </c>
      <c r="L8" s="272" t="s">
        <v>85</v>
      </c>
      <c r="AV8" s="171"/>
    </row>
    <row r="9" spans="1:48" x14ac:dyDescent="0.2">
      <c r="A9" s="252">
        <f>'CAPITAL (LABOUR) ALT 1'!A9</f>
        <v>2022</v>
      </c>
      <c r="B9" s="253">
        <v>0</v>
      </c>
      <c r="C9" s="253">
        <v>0</v>
      </c>
      <c r="D9" s="142">
        <v>0</v>
      </c>
      <c r="E9" s="142">
        <v>0</v>
      </c>
      <c r="F9" s="254">
        <f>ROUND(SUM(B9:E9),0)</f>
        <v>0</v>
      </c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80">
        <f t="shared" ref="AV9:AV27" si="1">SUM(N9:AU9)</f>
        <v>0</v>
      </c>
    </row>
    <row r="10" spans="1:48" x14ac:dyDescent="0.2">
      <c r="A10" s="258">
        <f>'CAPITAL (LABOUR) ALT 1'!A10</f>
        <v>2023</v>
      </c>
      <c r="B10" s="259">
        <f>'QUANTITIES - ALT 2'!L6</f>
        <v>8580</v>
      </c>
      <c r="C10" s="259">
        <f>'QUANTITIES - ALT 2'!M6</f>
        <v>1070</v>
      </c>
      <c r="D10" s="259">
        <f>'QUANTITIES - ALT 2'!N6</f>
        <v>277</v>
      </c>
      <c r="E10" s="259">
        <f>'QUANTITIES - ALT 2'!O6</f>
        <v>84</v>
      </c>
      <c r="F10" s="261">
        <f t="shared" ref="F10:F46" si="2">ROUND(SUM(B10:E10),0)</f>
        <v>10011</v>
      </c>
      <c r="G10" s="171"/>
      <c r="H10" s="182">
        <f t="shared" ref="H10:H46" si="3">$A$5*B10</f>
        <v>2271201.5040000002</v>
      </c>
      <c r="I10" s="181">
        <f t="shared" ref="I10:I46" si="4">$B$5*C10</f>
        <v>283238.41599999997</v>
      </c>
      <c r="J10" s="181">
        <f t="shared" ref="J10:J46" si="5">$C$5*D10</f>
        <v>73324.337599999999</v>
      </c>
      <c r="K10" s="181">
        <f t="shared" ref="K10:K46" si="6">$D$5*E10</f>
        <v>22235.539199999999</v>
      </c>
      <c r="L10" s="183">
        <f t="shared" ref="L10:L46" si="7">SUM(H10:K10)</f>
        <v>2649999.7968000001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2649999.7968000001</v>
      </c>
      <c r="P10" s="158">
        <f t="shared" ref="P10" si="8"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26499.997968</v>
      </c>
      <c r="Q10" s="158">
        <f t="shared" ref="Q10:Z17" si="9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26499.997968</v>
      </c>
      <c r="R10" s="158">
        <f t="shared" si="9"/>
        <v>26499.997968</v>
      </c>
      <c r="S10" s="158">
        <f t="shared" si="9"/>
        <v>26499.997968</v>
      </c>
      <c r="T10" s="158">
        <f t="shared" si="9"/>
        <v>26499.997968</v>
      </c>
      <c r="U10" s="158">
        <f t="shared" si="9"/>
        <v>26499.997968</v>
      </c>
      <c r="V10" s="158">
        <f t="shared" si="9"/>
        <v>26499.997968</v>
      </c>
      <c r="W10" s="158">
        <f t="shared" si="9"/>
        <v>26499.997968</v>
      </c>
      <c r="X10" s="158">
        <f t="shared" si="9"/>
        <v>26499.997968</v>
      </c>
      <c r="Y10" s="158">
        <f t="shared" si="9"/>
        <v>26499.997968</v>
      </c>
      <c r="Z10" s="158">
        <f t="shared" si="9"/>
        <v>26499.997968</v>
      </c>
      <c r="AA10" s="158">
        <f t="shared" ref="AA10:AJ17" si="10">IF($A10=AA$7,AA$50*$B10+AA$51*$C10+AA$52*$D10+AA$53*$E10,IF($A10+$H$4=AA$7,$A$6*$B10*AA$4+$B$6*$C10*AA$4+$C$6*$D10*AA$4+$D$6*$E10*AA$4,IF($A10+$H$4*2=AA$7,$A$6*$B10*AA$4+$B$6*$C10*AA$4+$C$6*$D10*AA$4+$D$6*$E10*AA$4,IF($A10+$H$4*3=AA$7,$A$6*$B10*AA$4+$B$6*$C10*AA$4+$C$6*$D10*AA$4+$D$6*$E10*AA$4,IF($A10+$H$4*4=AA$7,$A$6*$B10*AA$4+$B$6*$C10*AA$4+$C$6*$D10*AA$4+$D$6*$E10*AA$4,IF($A10+$H$4*5=AA$7,$A$6*$B10*AA$4+$B$6*$C10*AA$4+$C$6*$D10*AA$4+$D$6*$E10*AA$4,IF($A10+$H$4*6=AA$7,$A$6*$B10*AA$4+$B$6*$C10*AA$4+$C$6*$D10*AA$4+$D$6*$E10*AA$4,IF($A10+$H$4*7=AA$7,$A$6*$B10*AA$4+$B$6*$C10*AA$4+$C$6*$D10*AA$4+$D$6*$E10*AA$4,IF($A10+$H$4*8=AA$7,$A$6*$B10*AA$4+$B$6*$C10*AA$4+$C$6*$D10*AA$4+$D$6*$E10*AA$4,IF($A10+$H$4*9=AA$7,$A$6*$B10*AA$4+$B$6*$C10*AA$4+$C$6*$D10*AA$4+$D$6*$E10*AA$4,IF($A10+$H$4*10=AA$7,$A$6*$B10*AA$4+$B$6*$C10*AA$4+$C$6*$D10*AA$4+$D$6*$E10*AA$4,IF($A10+$H$4*11=AA$7,AA$50*$B10*AA$4+AA$51*$C10*AA$4+AA$52*$D10*AA$4+AA$53*$E10*AA$4,IF($A10+$H$4*12=AA$7,AA$50*$B10*AA$4+AA$51*$C10*AA$4+AA$52*$D10*AA$4+AA$53*$E10*AA$4,IF($A10+$H$4*13=AA$7,AA$50*$B10*AA$4+AA$51*$C10*AA$4+AA$52*$D10*AA$4+AA$53*$E10*AA$4,IF($A10+$H$4*14=AA$7,AA$50*$B10*AA$4+AA$51*$C10*AA$4+AA$52*$D10*AA$4+AA$53*$E10*AA$4,IF($A10+$H$4*15=AA$7,AA$50*$B10*AA$4+AA$51*$C10*AA$4+AA$52*$D10*AA$4+AA$53*$E10*AA$4,IF($A10+$H$4*16=AA$7,AA$50*$B10*AA$4+AA$51*$C10*AA$4+AA$52*$D10*AA$4+AA$53*$E10*AA$4,IF($A10+$H$4*17=AA$7,AA$50*$B10*AA$4+AA$51*$C10*AA$4+AA$52*$D10*AA$4+AA$53*$E10*AA$4,IF($A10+$H$4*18=AA$7,AA$50*$B10*AA$4+AA$51*$C10*AA$4+AA$52*$D10*AA$4+AA$53*$E10*AA$4,IF($A10+$H$4*19=AA$7,AA$50*$B10*AA$4+AA$51*$C10*AA$4+AA$52*$D10*AA$4+AA$53*$E10*AA$4,IF($A10+$H$4*20=AA$7,AA$50*$B10*AA$4+AA$51*$C10*AA$4+AA$52*$D10*AA$4+AA$53*$E10*AA$4,IF($A10+$H$4*21=AA$7,AA$50*$B10*AA$4+AA$51*$C10*AA$4+AA$52*$D10*AA$4+AA$53*$E10*AA$4,IF($A10+$H$4*22=AA$7,AA$50*$B10*AA$4+AA$51*$C10*AA$4+AA$52*$D10*AA$4+AA$53*$E10*AA$4,IF($A10+$H$4*23=AA$7,AA$50*$B10*AA$4+AA$51*$C10*AA$4+AA$52*$D10*AA$4+AA$53*$E10*AA$4,IF($A10+$H$4*24=AA$7,AA$50*$B10*AA$4+AA$51*$C10*AA$4+AA$52*$D10*AA$4+AA$53*$E10*AA$4,IF($A10+$H$4*25=AA$7,AA$50*$B10*AA$4+AA$51*$C10*AA$4+AA$52*$D10*AA$4+AA$53*$E10*AA$4,IF($A10+$H$4*26=AA$7,AA$50*$B10*AA$4+AA$51*$C10*AA$4+AA$52*$D10*AA$4+AA$53*$E10*AA$4,IF($A10+$H$4*27=AA$7,AA$50*$B10*AA$4+AA$51*$C10*AA$4+AA$52*$D10*AA$4+AA$53*$E10*AA$4,IF($A10+$H$4*28=AA$7,AA$50*$B10*AA$4+AA$51*$C10*AA$4+AA$52*$D10*AA$4+AA$53*$E10*AA$4,IF($A10+$H$4*29=AA$7,AA$50*$B10*AA$4+AA$51*$C10*AA$4+AA$52*$D10*AA$4+AA$53*$E10*AA$4,IF($A10+$H$4*30=AA$7,AA$50*$B10*AA$4+AA$51*$C10*AA$4+AA$52*$D10*AA$4+AA$53*$E10*AA$4,IF($A10+$H$4*31=AA$7,AA$50*$B10*AA$4+AA$51*$C10*AA$4+AA$52*$D10*AA$4+AA$53*$E10*AA$4,IF($A10+$H$4*32=AA$7,AA$50*$B10*AA$4+AA$51*$C10*AA$4+AA$52*$D10*AA$4+AA$53*$E10*AA$4,IF($A10+$H$4*33=AA$7,AA$50*$B10*AA$4+AA$51*$C10*AA$4+AA$52*$D10*AA$4+AA$53*$E10*AA$4,IF($A10+$H$4*34=AA$7,AA$50*$B10*AA$4+AA$51*$C10*AA$4+AA$52*$D10*AA$4+AA$53*$E10*AA$4,IF($A10+$H$4*35=AA$7,AA$50*$B10*AA$4+AA$51*$C10*AA$4+AA$52*$D10*AA$4+AA$53*$E10*AA$4,IF($A10+$H$4*36=AA$7,AA$50*$B10*AA$4+AA$51*$C10*AA$4+AA$52*$D10*AA$4+AA$53*$E10*AA$4,IF($A10+$H$4*37=AA$7,AA$50*$B10*AA$4+AA$51*$C10*AA$4+AA$52*$D10*AA$4+AA$53*$E10*AA$4,IF($A10+$H$4*38=AA$7,AA$50*$B10*AA$4+AA$51*$C10*AA$4+AA$52*$D10*AA$4+AA$53*$E10*AA$4,IF($A10+$H$4*39=AA$7,AA$50*$B10*AA$4+AA$51*$C10*AA$4+AA$52*$D10*AA$4+AA$53*$E10*AA$4,IF($A10+$H$4*40=AA$7,AA$50*$B10*AA$4+AA$51*$C10*AA$4+AA$52*$D10*AA$4+AA$53*$E10*AA$4,0)))))))))))))))))))))))))))))))))))))))))</f>
        <v>26499.997968</v>
      </c>
      <c r="AB10" s="158">
        <f t="shared" si="10"/>
        <v>26499.997968</v>
      </c>
      <c r="AC10" s="158">
        <f t="shared" si="10"/>
        <v>26499.997968</v>
      </c>
      <c r="AD10" s="158">
        <f t="shared" si="10"/>
        <v>26499.997968</v>
      </c>
      <c r="AE10" s="158">
        <f t="shared" si="10"/>
        <v>26499.997968</v>
      </c>
      <c r="AF10" s="158">
        <f t="shared" si="10"/>
        <v>26499.997968</v>
      </c>
      <c r="AG10" s="158">
        <f t="shared" si="10"/>
        <v>26499.997968</v>
      </c>
      <c r="AH10" s="158">
        <f t="shared" si="10"/>
        <v>26499.997968</v>
      </c>
      <c r="AI10" s="158">
        <f t="shared" si="10"/>
        <v>26499.997968</v>
      </c>
      <c r="AJ10" s="158">
        <f t="shared" si="10"/>
        <v>26499.997968</v>
      </c>
      <c r="AK10" s="158">
        <f t="shared" ref="AK10:AU17" si="11">IF($A10=AK$7,AK$50*$B10+AK$51*$C10+AK$52*$D10+AK$53*$E10,IF($A10+$H$4=AK$7,$A$6*$B10*AK$4+$B$6*$C10*AK$4+$C$6*$D10*AK$4+$D$6*$E10*AK$4,IF($A10+$H$4*2=AK$7,$A$6*$B10*AK$4+$B$6*$C10*AK$4+$C$6*$D10*AK$4+$D$6*$E10*AK$4,IF($A10+$H$4*3=AK$7,$A$6*$B10*AK$4+$B$6*$C10*AK$4+$C$6*$D10*AK$4+$D$6*$E10*AK$4,IF($A10+$H$4*4=AK$7,$A$6*$B10*AK$4+$B$6*$C10*AK$4+$C$6*$D10*AK$4+$D$6*$E10*AK$4,IF($A10+$H$4*5=AK$7,$A$6*$B10*AK$4+$B$6*$C10*AK$4+$C$6*$D10*AK$4+$D$6*$E10*AK$4,IF($A10+$H$4*6=AK$7,$A$6*$B10*AK$4+$B$6*$C10*AK$4+$C$6*$D10*AK$4+$D$6*$E10*AK$4,IF($A10+$H$4*7=AK$7,$A$6*$B10*AK$4+$B$6*$C10*AK$4+$C$6*$D10*AK$4+$D$6*$E10*AK$4,IF($A10+$H$4*8=AK$7,$A$6*$B10*AK$4+$B$6*$C10*AK$4+$C$6*$D10*AK$4+$D$6*$E10*AK$4,IF($A10+$H$4*9=AK$7,$A$6*$B10*AK$4+$B$6*$C10*AK$4+$C$6*$D10*AK$4+$D$6*$E10*AK$4,IF($A10+$H$4*10=AK$7,$A$6*$B10*AK$4+$B$6*$C10*AK$4+$C$6*$D10*AK$4+$D$6*$E10*AK$4,IF($A10+$H$4*11=AK$7,AK$50*$B10*AK$4+AK$51*$C10*AK$4+AK$52*$D10*AK$4+AK$53*$E10*AK$4,IF($A10+$H$4*12=AK$7,AK$50*$B10*AK$4+AK$51*$C10*AK$4+AK$52*$D10*AK$4+AK$53*$E10*AK$4,IF($A10+$H$4*13=AK$7,AK$50*$B10*AK$4+AK$51*$C10*AK$4+AK$52*$D10*AK$4+AK$53*$E10*AK$4,IF($A10+$H$4*14=AK$7,AK$50*$B10*AK$4+AK$51*$C10*AK$4+AK$52*$D10*AK$4+AK$53*$E10*AK$4,IF($A10+$H$4*15=AK$7,AK$50*$B10*AK$4+AK$51*$C10*AK$4+AK$52*$D10*AK$4+AK$53*$E10*AK$4,IF($A10+$H$4*16=AK$7,AK$50*$B10*AK$4+AK$51*$C10*AK$4+AK$52*$D10*AK$4+AK$53*$E10*AK$4,IF($A10+$H$4*17=AK$7,AK$50*$B10*AK$4+AK$51*$C10*AK$4+AK$52*$D10*AK$4+AK$53*$E10*AK$4,IF($A10+$H$4*18=AK$7,AK$50*$B10*AK$4+AK$51*$C10*AK$4+AK$52*$D10*AK$4+AK$53*$E10*AK$4,IF($A10+$H$4*19=AK$7,AK$50*$B10*AK$4+AK$51*$C10*AK$4+AK$52*$D10*AK$4+AK$53*$E10*AK$4,IF($A10+$H$4*20=AK$7,AK$50*$B10*AK$4+AK$51*$C10*AK$4+AK$52*$D10*AK$4+AK$53*$E10*AK$4,IF($A10+$H$4*21=AK$7,AK$50*$B10*AK$4+AK$51*$C10*AK$4+AK$52*$D10*AK$4+AK$53*$E10*AK$4,IF($A10+$H$4*22=AK$7,AK$50*$B10*AK$4+AK$51*$C10*AK$4+AK$52*$D10*AK$4+AK$53*$E10*AK$4,IF($A10+$H$4*23=AK$7,AK$50*$B10*AK$4+AK$51*$C10*AK$4+AK$52*$D10*AK$4+AK$53*$E10*AK$4,IF($A10+$H$4*24=AK$7,AK$50*$B10*AK$4+AK$51*$C10*AK$4+AK$52*$D10*AK$4+AK$53*$E10*AK$4,IF($A10+$H$4*25=AK$7,AK$50*$B10*AK$4+AK$51*$C10*AK$4+AK$52*$D10*AK$4+AK$53*$E10*AK$4,IF($A10+$H$4*26=AK$7,AK$50*$B10*AK$4+AK$51*$C10*AK$4+AK$52*$D10*AK$4+AK$53*$E10*AK$4,IF($A10+$H$4*27=AK$7,AK$50*$B10*AK$4+AK$51*$C10*AK$4+AK$52*$D10*AK$4+AK$53*$E10*AK$4,IF($A10+$H$4*28=AK$7,AK$50*$B10*AK$4+AK$51*$C10*AK$4+AK$52*$D10*AK$4+AK$53*$E10*AK$4,IF($A10+$H$4*29=AK$7,AK$50*$B10*AK$4+AK$51*$C10*AK$4+AK$52*$D10*AK$4+AK$53*$E10*AK$4,IF($A10+$H$4*30=AK$7,AK$50*$B10*AK$4+AK$51*$C10*AK$4+AK$52*$D10*AK$4+AK$53*$E10*AK$4,IF($A10+$H$4*31=AK$7,AK$50*$B10*AK$4+AK$51*$C10*AK$4+AK$52*$D10*AK$4+AK$53*$E10*AK$4,IF($A10+$H$4*32=AK$7,AK$50*$B10*AK$4+AK$51*$C10*AK$4+AK$52*$D10*AK$4+AK$53*$E10*AK$4,IF($A10+$H$4*33=AK$7,AK$50*$B10*AK$4+AK$51*$C10*AK$4+AK$52*$D10*AK$4+AK$53*$E10*AK$4,IF($A10+$H$4*34=AK$7,AK$50*$B10*AK$4+AK$51*$C10*AK$4+AK$52*$D10*AK$4+AK$53*$E10*AK$4,IF($A10+$H$4*35=AK$7,AK$50*$B10*AK$4+AK$51*$C10*AK$4+AK$52*$D10*AK$4+AK$53*$E10*AK$4,IF($A10+$H$4*36=AK$7,AK$50*$B10*AK$4+AK$51*$C10*AK$4+AK$52*$D10*AK$4+AK$53*$E10*AK$4,IF($A10+$H$4*37=AK$7,AK$50*$B10*AK$4+AK$51*$C10*AK$4+AK$52*$D10*AK$4+AK$53*$E10*AK$4,IF($A10+$H$4*38=AK$7,AK$50*$B10*AK$4+AK$51*$C10*AK$4+AK$52*$D10*AK$4+AK$53*$E10*AK$4,IF($A10+$H$4*39=AK$7,AK$50*$B10*AK$4+AK$51*$C10*AK$4+AK$52*$D10*AK$4+AK$53*$E10*AK$4,IF($A10+$H$4*40=AK$7,AK$50*$B10*AK$4+AK$51*$C10*AK$4+AK$52*$D10*AK$4+AK$53*$E10*AK$4,0)))))))))))))))))))))))))))))))))))))))))</f>
        <v>26499.997968</v>
      </c>
      <c r="AL10" s="158">
        <f t="shared" si="11"/>
        <v>26499.997968</v>
      </c>
      <c r="AM10" s="158">
        <f t="shared" si="11"/>
        <v>26499.997968</v>
      </c>
      <c r="AN10" s="158">
        <f t="shared" si="11"/>
        <v>26499.997968</v>
      </c>
      <c r="AO10" s="158">
        <f t="shared" si="11"/>
        <v>26499.997968</v>
      </c>
      <c r="AP10" s="158">
        <f t="shared" si="11"/>
        <v>26499.997968</v>
      </c>
      <c r="AQ10" s="158">
        <f t="shared" si="11"/>
        <v>26499.997968</v>
      </c>
      <c r="AR10" s="158">
        <f t="shared" si="11"/>
        <v>26499.997968</v>
      </c>
      <c r="AS10" s="158">
        <f t="shared" si="11"/>
        <v>26499.997968</v>
      </c>
      <c r="AT10" s="158">
        <f t="shared" si="11"/>
        <v>26499.997968</v>
      </c>
      <c r="AU10" s="158">
        <f t="shared" si="11"/>
        <v>26499.997968</v>
      </c>
      <c r="AV10" s="180">
        <f t="shared" si="1"/>
        <v>3497999.7317759967</v>
      </c>
    </row>
    <row r="11" spans="1:48" x14ac:dyDescent="0.2">
      <c r="A11" s="258">
        <f>A10+1</f>
        <v>2024</v>
      </c>
      <c r="B11" s="259">
        <f>'QUANTITIES - ALT 2'!L7</f>
        <v>8580</v>
      </c>
      <c r="C11" s="259">
        <f>'QUANTITIES - ALT 2'!M7</f>
        <v>1070</v>
      </c>
      <c r="D11" s="259">
        <f>'QUANTITIES - ALT 2'!N7</f>
        <v>277</v>
      </c>
      <c r="E11" s="259">
        <f>'QUANTITIES - ALT 2'!O7</f>
        <v>84</v>
      </c>
      <c r="F11" s="261">
        <f t="shared" si="2"/>
        <v>10011</v>
      </c>
      <c r="G11" s="171"/>
      <c r="H11" s="182">
        <f t="shared" si="3"/>
        <v>2271201.5040000002</v>
      </c>
      <c r="I11" s="181">
        <f t="shared" si="4"/>
        <v>283238.41599999997</v>
      </c>
      <c r="J11" s="181">
        <f t="shared" si="5"/>
        <v>73324.337599999999</v>
      </c>
      <c r="K11" s="181">
        <f t="shared" si="6"/>
        <v>22235.539199999999</v>
      </c>
      <c r="L11" s="183">
        <f>SUM(H11:K11)</f>
        <v>2649999.7968000001</v>
      </c>
      <c r="N11" s="158"/>
      <c r="O11" s="158">
        <f t="shared" ref="O11:O17" si="12"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 t="shared" ref="P11:P17" si="13"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2649999.7968000001</v>
      </c>
      <c r="Q11" s="158">
        <f t="shared" si="9"/>
        <v>26499.997968</v>
      </c>
      <c r="R11" s="158">
        <f t="shared" si="9"/>
        <v>26499.997968</v>
      </c>
      <c r="S11" s="158">
        <f t="shared" si="9"/>
        <v>26499.997968</v>
      </c>
      <c r="T11" s="158">
        <f t="shared" si="9"/>
        <v>26499.997968</v>
      </c>
      <c r="U11" s="158">
        <f t="shared" si="9"/>
        <v>26499.997968</v>
      </c>
      <c r="V11" s="158">
        <f t="shared" si="9"/>
        <v>26499.997968</v>
      </c>
      <c r="W11" s="158">
        <f t="shared" si="9"/>
        <v>26499.997968</v>
      </c>
      <c r="X11" s="158">
        <f t="shared" si="9"/>
        <v>26499.997968</v>
      </c>
      <c r="Y11" s="158">
        <f t="shared" si="9"/>
        <v>26499.997968</v>
      </c>
      <c r="Z11" s="158">
        <f t="shared" si="9"/>
        <v>26499.997968</v>
      </c>
      <c r="AA11" s="158">
        <f t="shared" si="10"/>
        <v>26499.997968</v>
      </c>
      <c r="AB11" s="158">
        <f t="shared" si="10"/>
        <v>26499.997968</v>
      </c>
      <c r="AC11" s="158">
        <f t="shared" si="10"/>
        <v>26499.997968</v>
      </c>
      <c r="AD11" s="158">
        <f t="shared" si="10"/>
        <v>26499.997968</v>
      </c>
      <c r="AE11" s="158">
        <f t="shared" si="10"/>
        <v>26499.997968</v>
      </c>
      <c r="AF11" s="158">
        <f t="shared" si="10"/>
        <v>26499.997968</v>
      </c>
      <c r="AG11" s="158">
        <f t="shared" si="10"/>
        <v>26499.997968</v>
      </c>
      <c r="AH11" s="158">
        <f t="shared" si="10"/>
        <v>26499.997968</v>
      </c>
      <c r="AI11" s="158">
        <f t="shared" si="10"/>
        <v>26499.997968</v>
      </c>
      <c r="AJ11" s="158">
        <f t="shared" si="10"/>
        <v>26499.997968</v>
      </c>
      <c r="AK11" s="158">
        <f t="shared" si="11"/>
        <v>26499.997968</v>
      </c>
      <c r="AL11" s="158">
        <f t="shared" si="11"/>
        <v>26499.997968</v>
      </c>
      <c r="AM11" s="158">
        <f t="shared" si="11"/>
        <v>26499.997968</v>
      </c>
      <c r="AN11" s="158">
        <f t="shared" si="11"/>
        <v>26499.997968</v>
      </c>
      <c r="AO11" s="158">
        <f t="shared" si="11"/>
        <v>26499.997968</v>
      </c>
      <c r="AP11" s="158">
        <f t="shared" si="11"/>
        <v>26499.997968</v>
      </c>
      <c r="AQ11" s="158">
        <f t="shared" si="11"/>
        <v>26499.997968</v>
      </c>
      <c r="AR11" s="158">
        <f t="shared" si="11"/>
        <v>26499.997968</v>
      </c>
      <c r="AS11" s="158">
        <f t="shared" si="11"/>
        <v>26499.997968</v>
      </c>
      <c r="AT11" s="158">
        <f t="shared" si="11"/>
        <v>26499.997968</v>
      </c>
      <c r="AU11" s="158">
        <f t="shared" si="11"/>
        <v>26499.997968</v>
      </c>
      <c r="AV11" s="180">
        <f t="shared" si="1"/>
        <v>3471499.7338079968</v>
      </c>
    </row>
    <row r="12" spans="1:48" x14ac:dyDescent="0.2">
      <c r="A12" s="258">
        <f t="shared" ref="A12:A46" si="14">A11+1</f>
        <v>2025</v>
      </c>
      <c r="B12" s="259">
        <f>'QUANTITIES - ALT 2'!L8</f>
        <v>8580</v>
      </c>
      <c r="C12" s="259">
        <f>'QUANTITIES - ALT 2'!M8</f>
        <v>1070</v>
      </c>
      <c r="D12" s="259">
        <f>'QUANTITIES - ALT 2'!N8</f>
        <v>277</v>
      </c>
      <c r="E12" s="259">
        <f>'QUANTITIES - ALT 2'!O8</f>
        <v>84</v>
      </c>
      <c r="F12" s="261">
        <f t="shared" si="2"/>
        <v>10011</v>
      </c>
      <c r="G12" s="171"/>
      <c r="H12" s="182">
        <f t="shared" si="3"/>
        <v>2271201.5040000002</v>
      </c>
      <c r="I12" s="181">
        <f t="shared" si="4"/>
        <v>283238.41599999997</v>
      </c>
      <c r="J12" s="181">
        <f t="shared" si="5"/>
        <v>73324.337599999999</v>
      </c>
      <c r="K12" s="181">
        <f t="shared" si="6"/>
        <v>22235.539199999999</v>
      </c>
      <c r="L12" s="183">
        <f t="shared" si="7"/>
        <v>2649999.7968000001</v>
      </c>
      <c r="N12" s="158"/>
      <c r="O12" s="158">
        <f t="shared" si="12"/>
        <v>0</v>
      </c>
      <c r="P12" s="158">
        <f t="shared" si="13"/>
        <v>0</v>
      </c>
      <c r="Q12" s="158">
        <f t="shared" si="9"/>
        <v>2649999.7968000001</v>
      </c>
      <c r="R12" s="158">
        <f t="shared" si="9"/>
        <v>26499.997968</v>
      </c>
      <c r="S12" s="158">
        <f t="shared" si="9"/>
        <v>26499.997968</v>
      </c>
      <c r="T12" s="158">
        <f t="shared" si="9"/>
        <v>26499.997968</v>
      </c>
      <c r="U12" s="158">
        <f t="shared" si="9"/>
        <v>26499.997968</v>
      </c>
      <c r="V12" s="158">
        <f t="shared" si="9"/>
        <v>26499.997968</v>
      </c>
      <c r="W12" s="158">
        <f t="shared" si="9"/>
        <v>26499.997968</v>
      </c>
      <c r="X12" s="158">
        <f t="shared" si="9"/>
        <v>26499.997968</v>
      </c>
      <c r="Y12" s="158">
        <f t="shared" si="9"/>
        <v>26499.997968</v>
      </c>
      <c r="Z12" s="158">
        <f t="shared" si="9"/>
        <v>26499.997968</v>
      </c>
      <c r="AA12" s="158">
        <f t="shared" si="10"/>
        <v>26499.997968</v>
      </c>
      <c r="AB12" s="158">
        <f t="shared" si="10"/>
        <v>26499.997968</v>
      </c>
      <c r="AC12" s="158">
        <f t="shared" si="10"/>
        <v>26499.997968</v>
      </c>
      <c r="AD12" s="158">
        <f t="shared" si="10"/>
        <v>26499.997968</v>
      </c>
      <c r="AE12" s="158">
        <f t="shared" si="10"/>
        <v>26499.997968</v>
      </c>
      <c r="AF12" s="158">
        <f t="shared" si="10"/>
        <v>26499.997968</v>
      </c>
      <c r="AG12" s="158">
        <f t="shared" si="10"/>
        <v>26499.997968</v>
      </c>
      <c r="AH12" s="158">
        <f t="shared" si="10"/>
        <v>26499.997968</v>
      </c>
      <c r="AI12" s="158">
        <f t="shared" si="10"/>
        <v>26499.997968</v>
      </c>
      <c r="AJ12" s="158">
        <f t="shared" si="10"/>
        <v>26499.997968</v>
      </c>
      <c r="AK12" s="158">
        <f t="shared" si="11"/>
        <v>26499.997968</v>
      </c>
      <c r="AL12" s="158">
        <f t="shared" si="11"/>
        <v>26499.997968</v>
      </c>
      <c r="AM12" s="158">
        <f t="shared" si="11"/>
        <v>26499.997968</v>
      </c>
      <c r="AN12" s="158">
        <f t="shared" si="11"/>
        <v>26499.997968</v>
      </c>
      <c r="AO12" s="158">
        <f t="shared" si="11"/>
        <v>26499.997968</v>
      </c>
      <c r="AP12" s="158">
        <f t="shared" si="11"/>
        <v>26499.997968</v>
      </c>
      <c r="AQ12" s="158">
        <f t="shared" si="11"/>
        <v>26499.997968</v>
      </c>
      <c r="AR12" s="158">
        <f t="shared" si="11"/>
        <v>26499.997968</v>
      </c>
      <c r="AS12" s="158">
        <f t="shared" si="11"/>
        <v>26499.997968</v>
      </c>
      <c r="AT12" s="158">
        <f t="shared" si="11"/>
        <v>26499.997968</v>
      </c>
      <c r="AU12" s="158">
        <f t="shared" si="11"/>
        <v>26499.997968</v>
      </c>
      <c r="AV12" s="180">
        <f t="shared" si="1"/>
        <v>3444999.735839997</v>
      </c>
    </row>
    <row r="13" spans="1:48" x14ac:dyDescent="0.2">
      <c r="A13" s="258">
        <f t="shared" si="14"/>
        <v>2026</v>
      </c>
      <c r="B13" s="259">
        <f>'QUANTITIES - ALT 2'!L9</f>
        <v>8580</v>
      </c>
      <c r="C13" s="259">
        <f>'QUANTITIES - ALT 2'!M9</f>
        <v>1070</v>
      </c>
      <c r="D13" s="259">
        <f>'QUANTITIES - ALT 2'!N9</f>
        <v>277</v>
      </c>
      <c r="E13" s="259">
        <f>'QUANTITIES - ALT 2'!O9</f>
        <v>84</v>
      </c>
      <c r="F13" s="261">
        <f t="shared" si="2"/>
        <v>10011</v>
      </c>
      <c r="G13" s="171"/>
      <c r="H13" s="182">
        <f t="shared" si="3"/>
        <v>2271201.5040000002</v>
      </c>
      <c r="I13" s="181">
        <f t="shared" si="4"/>
        <v>283238.41599999997</v>
      </c>
      <c r="J13" s="181">
        <f t="shared" si="5"/>
        <v>73324.337599999999</v>
      </c>
      <c r="K13" s="181">
        <f t="shared" si="6"/>
        <v>22235.539199999999</v>
      </c>
      <c r="L13" s="183">
        <f t="shared" si="7"/>
        <v>2649999.7968000001</v>
      </c>
      <c r="N13" s="158"/>
      <c r="O13" s="158">
        <f t="shared" si="12"/>
        <v>0</v>
      </c>
      <c r="P13" s="158">
        <f t="shared" si="13"/>
        <v>0</v>
      </c>
      <c r="Q13" s="158">
        <f t="shared" si="9"/>
        <v>0</v>
      </c>
      <c r="R13" s="158">
        <f t="shared" si="9"/>
        <v>2649999.7968000001</v>
      </c>
      <c r="S13" s="158">
        <f t="shared" si="9"/>
        <v>26499.997968</v>
      </c>
      <c r="T13" s="158">
        <f t="shared" si="9"/>
        <v>26499.997968</v>
      </c>
      <c r="U13" s="158">
        <f t="shared" si="9"/>
        <v>26499.997968</v>
      </c>
      <c r="V13" s="158">
        <f t="shared" si="9"/>
        <v>26499.997968</v>
      </c>
      <c r="W13" s="158">
        <f t="shared" si="9"/>
        <v>26499.997968</v>
      </c>
      <c r="X13" s="158">
        <f t="shared" si="9"/>
        <v>26499.997968</v>
      </c>
      <c r="Y13" s="158">
        <f t="shared" si="9"/>
        <v>26499.997968</v>
      </c>
      <c r="Z13" s="158">
        <f t="shared" si="9"/>
        <v>26499.997968</v>
      </c>
      <c r="AA13" s="158">
        <f t="shared" si="10"/>
        <v>26499.997968</v>
      </c>
      <c r="AB13" s="158">
        <f t="shared" si="10"/>
        <v>26499.997968</v>
      </c>
      <c r="AC13" s="158">
        <f t="shared" si="10"/>
        <v>26499.997968</v>
      </c>
      <c r="AD13" s="158">
        <f t="shared" si="10"/>
        <v>26499.997968</v>
      </c>
      <c r="AE13" s="158">
        <f t="shared" si="10"/>
        <v>26499.997968</v>
      </c>
      <c r="AF13" s="158">
        <f t="shared" si="10"/>
        <v>26499.997968</v>
      </c>
      <c r="AG13" s="158">
        <f t="shared" si="10"/>
        <v>26499.997968</v>
      </c>
      <c r="AH13" s="158">
        <f t="shared" si="10"/>
        <v>26499.997968</v>
      </c>
      <c r="AI13" s="158">
        <f t="shared" si="10"/>
        <v>26499.997968</v>
      </c>
      <c r="AJ13" s="158">
        <f t="shared" si="10"/>
        <v>26499.997968</v>
      </c>
      <c r="AK13" s="158">
        <f t="shared" si="11"/>
        <v>26499.997968</v>
      </c>
      <c r="AL13" s="158">
        <f t="shared" si="11"/>
        <v>26499.997968</v>
      </c>
      <c r="AM13" s="158">
        <f t="shared" si="11"/>
        <v>26499.997968</v>
      </c>
      <c r="AN13" s="158">
        <f t="shared" si="11"/>
        <v>26499.997968</v>
      </c>
      <c r="AO13" s="158">
        <f t="shared" si="11"/>
        <v>26499.997968</v>
      </c>
      <c r="AP13" s="158">
        <f t="shared" si="11"/>
        <v>26499.997968</v>
      </c>
      <c r="AQ13" s="158">
        <f t="shared" si="11"/>
        <v>26499.997968</v>
      </c>
      <c r="AR13" s="158">
        <f t="shared" si="11"/>
        <v>26499.997968</v>
      </c>
      <c r="AS13" s="158">
        <f t="shared" si="11"/>
        <v>26499.997968</v>
      </c>
      <c r="AT13" s="158">
        <f t="shared" si="11"/>
        <v>26499.997968</v>
      </c>
      <c r="AU13" s="158">
        <f t="shared" si="11"/>
        <v>26499.997968</v>
      </c>
      <c r="AV13" s="180">
        <f t="shared" si="1"/>
        <v>3418499.7378719971</v>
      </c>
    </row>
    <row r="14" spans="1:48" x14ac:dyDescent="0.2">
      <c r="A14" s="258">
        <f t="shared" si="14"/>
        <v>2027</v>
      </c>
      <c r="B14" s="259">
        <f>'QUANTITIES - ALT 2'!L10</f>
        <v>0</v>
      </c>
      <c r="C14" s="259">
        <f>'QUANTITIES - ALT 2'!M10</f>
        <v>0</v>
      </c>
      <c r="D14" s="259">
        <f>'QUANTITIES - ALT 2'!N10</f>
        <v>0</v>
      </c>
      <c r="E14" s="259">
        <f>'QUANTITIES - ALT 2'!O10</f>
        <v>0</v>
      </c>
      <c r="F14" s="261">
        <f t="shared" si="2"/>
        <v>0</v>
      </c>
      <c r="G14" s="171"/>
      <c r="H14" s="182">
        <f t="shared" si="3"/>
        <v>0</v>
      </c>
      <c r="I14" s="181">
        <f t="shared" si="4"/>
        <v>0</v>
      </c>
      <c r="J14" s="181">
        <f t="shared" si="5"/>
        <v>0</v>
      </c>
      <c r="K14" s="181">
        <f t="shared" si="6"/>
        <v>0</v>
      </c>
      <c r="L14" s="183">
        <f t="shared" si="7"/>
        <v>0</v>
      </c>
      <c r="N14" s="158"/>
      <c r="O14" s="158">
        <f t="shared" si="12"/>
        <v>0</v>
      </c>
      <c r="P14" s="158">
        <f t="shared" si="13"/>
        <v>0</v>
      </c>
      <c r="Q14" s="158">
        <f t="shared" si="9"/>
        <v>0</v>
      </c>
      <c r="R14" s="158">
        <f t="shared" si="9"/>
        <v>0</v>
      </c>
      <c r="S14" s="158">
        <f t="shared" si="9"/>
        <v>0</v>
      </c>
      <c r="T14" s="158">
        <f t="shared" si="9"/>
        <v>0</v>
      </c>
      <c r="U14" s="158">
        <f t="shared" si="9"/>
        <v>0</v>
      </c>
      <c r="V14" s="158">
        <f t="shared" si="9"/>
        <v>0</v>
      </c>
      <c r="W14" s="158">
        <f t="shared" si="9"/>
        <v>0</v>
      </c>
      <c r="X14" s="158">
        <f t="shared" si="9"/>
        <v>0</v>
      </c>
      <c r="Y14" s="158">
        <f t="shared" si="9"/>
        <v>0</v>
      </c>
      <c r="Z14" s="158">
        <f t="shared" si="9"/>
        <v>0</v>
      </c>
      <c r="AA14" s="158">
        <f t="shared" si="10"/>
        <v>0</v>
      </c>
      <c r="AB14" s="158">
        <f t="shared" si="10"/>
        <v>0</v>
      </c>
      <c r="AC14" s="158">
        <f t="shared" si="10"/>
        <v>0</v>
      </c>
      <c r="AD14" s="158">
        <f t="shared" si="10"/>
        <v>0</v>
      </c>
      <c r="AE14" s="158">
        <f t="shared" si="10"/>
        <v>0</v>
      </c>
      <c r="AF14" s="158">
        <f t="shared" si="10"/>
        <v>0</v>
      </c>
      <c r="AG14" s="158">
        <f t="shared" si="10"/>
        <v>0</v>
      </c>
      <c r="AH14" s="158">
        <f t="shared" si="10"/>
        <v>0</v>
      </c>
      <c r="AI14" s="158">
        <f t="shared" si="10"/>
        <v>0</v>
      </c>
      <c r="AJ14" s="158">
        <f t="shared" si="10"/>
        <v>0</v>
      </c>
      <c r="AK14" s="158">
        <f t="shared" si="11"/>
        <v>0</v>
      </c>
      <c r="AL14" s="158">
        <f t="shared" si="11"/>
        <v>0</v>
      </c>
      <c r="AM14" s="158">
        <f t="shared" si="11"/>
        <v>0</v>
      </c>
      <c r="AN14" s="158">
        <f t="shared" si="11"/>
        <v>0</v>
      </c>
      <c r="AO14" s="158">
        <f t="shared" si="11"/>
        <v>0</v>
      </c>
      <c r="AP14" s="158">
        <f t="shared" si="11"/>
        <v>0</v>
      </c>
      <c r="AQ14" s="158">
        <f t="shared" si="11"/>
        <v>0</v>
      </c>
      <c r="AR14" s="158">
        <f t="shared" si="11"/>
        <v>0</v>
      </c>
      <c r="AS14" s="158">
        <f t="shared" si="11"/>
        <v>0</v>
      </c>
      <c r="AT14" s="158">
        <f t="shared" si="11"/>
        <v>0</v>
      </c>
      <c r="AU14" s="158">
        <f t="shared" si="11"/>
        <v>0</v>
      </c>
      <c r="AV14" s="180">
        <f t="shared" si="1"/>
        <v>0</v>
      </c>
    </row>
    <row r="15" spans="1:48" x14ac:dyDescent="0.2">
      <c r="A15" s="258">
        <f t="shared" si="14"/>
        <v>2028</v>
      </c>
      <c r="B15" s="259">
        <f>'QUANTITIES - ALT 2'!L11</f>
        <v>0</v>
      </c>
      <c r="C15" s="259">
        <f>'QUANTITIES - ALT 2'!M11</f>
        <v>0</v>
      </c>
      <c r="D15" s="259">
        <f>'QUANTITIES - ALT 2'!N11</f>
        <v>0</v>
      </c>
      <c r="E15" s="259">
        <f>'QUANTITIES - ALT 2'!O11</f>
        <v>0</v>
      </c>
      <c r="F15" s="261">
        <f t="shared" si="2"/>
        <v>0</v>
      </c>
      <c r="G15" s="171"/>
      <c r="H15" s="182">
        <f t="shared" si="3"/>
        <v>0</v>
      </c>
      <c r="I15" s="181">
        <f t="shared" si="4"/>
        <v>0</v>
      </c>
      <c r="J15" s="181">
        <f t="shared" si="5"/>
        <v>0</v>
      </c>
      <c r="K15" s="181">
        <f t="shared" si="6"/>
        <v>0</v>
      </c>
      <c r="L15" s="183">
        <f t="shared" si="7"/>
        <v>0</v>
      </c>
      <c r="N15" s="158"/>
      <c r="O15" s="158">
        <f t="shared" si="12"/>
        <v>0</v>
      </c>
      <c r="P15" s="158">
        <f t="shared" si="13"/>
        <v>0</v>
      </c>
      <c r="Q15" s="158">
        <f t="shared" si="9"/>
        <v>0</v>
      </c>
      <c r="R15" s="158">
        <f t="shared" si="9"/>
        <v>0</v>
      </c>
      <c r="S15" s="158">
        <f t="shared" si="9"/>
        <v>0</v>
      </c>
      <c r="T15" s="158">
        <f t="shared" si="9"/>
        <v>0</v>
      </c>
      <c r="U15" s="158">
        <f t="shared" si="9"/>
        <v>0</v>
      </c>
      <c r="V15" s="158">
        <f t="shared" si="9"/>
        <v>0</v>
      </c>
      <c r="W15" s="158">
        <f t="shared" si="9"/>
        <v>0</v>
      </c>
      <c r="X15" s="158">
        <f t="shared" si="9"/>
        <v>0</v>
      </c>
      <c r="Y15" s="158">
        <f t="shared" si="9"/>
        <v>0</v>
      </c>
      <c r="Z15" s="158">
        <f t="shared" si="9"/>
        <v>0</v>
      </c>
      <c r="AA15" s="158">
        <f t="shared" si="10"/>
        <v>0</v>
      </c>
      <c r="AB15" s="158">
        <f t="shared" si="10"/>
        <v>0</v>
      </c>
      <c r="AC15" s="158">
        <f t="shared" si="10"/>
        <v>0</v>
      </c>
      <c r="AD15" s="158">
        <f t="shared" si="10"/>
        <v>0</v>
      </c>
      <c r="AE15" s="158">
        <f t="shared" si="10"/>
        <v>0</v>
      </c>
      <c r="AF15" s="158">
        <f t="shared" si="10"/>
        <v>0</v>
      </c>
      <c r="AG15" s="158">
        <f t="shared" si="10"/>
        <v>0</v>
      </c>
      <c r="AH15" s="158">
        <f t="shared" si="10"/>
        <v>0</v>
      </c>
      <c r="AI15" s="158">
        <f t="shared" si="10"/>
        <v>0</v>
      </c>
      <c r="AJ15" s="158">
        <f t="shared" si="10"/>
        <v>0</v>
      </c>
      <c r="AK15" s="158">
        <f t="shared" si="11"/>
        <v>0</v>
      </c>
      <c r="AL15" s="158">
        <f t="shared" si="11"/>
        <v>0</v>
      </c>
      <c r="AM15" s="158">
        <f t="shared" si="11"/>
        <v>0</v>
      </c>
      <c r="AN15" s="158">
        <f t="shared" si="11"/>
        <v>0</v>
      </c>
      <c r="AO15" s="158">
        <f t="shared" si="11"/>
        <v>0</v>
      </c>
      <c r="AP15" s="158">
        <f t="shared" si="11"/>
        <v>0</v>
      </c>
      <c r="AQ15" s="158">
        <f t="shared" si="11"/>
        <v>0</v>
      </c>
      <c r="AR15" s="158">
        <f t="shared" si="11"/>
        <v>0</v>
      </c>
      <c r="AS15" s="158">
        <f t="shared" si="11"/>
        <v>0</v>
      </c>
      <c r="AT15" s="158">
        <f t="shared" si="11"/>
        <v>0</v>
      </c>
      <c r="AU15" s="158">
        <f t="shared" si="11"/>
        <v>0</v>
      </c>
      <c r="AV15" s="180">
        <f t="shared" si="1"/>
        <v>0</v>
      </c>
    </row>
    <row r="16" spans="1:48" x14ac:dyDescent="0.2">
      <c r="A16" s="258">
        <f t="shared" si="14"/>
        <v>2029</v>
      </c>
      <c r="B16" s="259">
        <f>'QUANTITIES - ALT 2'!L12</f>
        <v>0</v>
      </c>
      <c r="C16" s="259">
        <f>'QUANTITIES - ALT 2'!M12</f>
        <v>0</v>
      </c>
      <c r="D16" s="259">
        <f>'QUANTITIES - ALT 2'!N12</f>
        <v>0</v>
      </c>
      <c r="E16" s="259">
        <f>'QUANTITIES - ALT 2'!O12</f>
        <v>0</v>
      </c>
      <c r="F16" s="261">
        <f t="shared" si="2"/>
        <v>0</v>
      </c>
      <c r="G16" s="171"/>
      <c r="H16" s="182">
        <f t="shared" si="3"/>
        <v>0</v>
      </c>
      <c r="I16" s="181">
        <f t="shared" si="4"/>
        <v>0</v>
      </c>
      <c r="J16" s="181">
        <f t="shared" si="5"/>
        <v>0</v>
      </c>
      <c r="K16" s="181">
        <f t="shared" si="6"/>
        <v>0</v>
      </c>
      <c r="L16" s="183">
        <f t="shared" si="7"/>
        <v>0</v>
      </c>
      <c r="N16" s="158"/>
      <c r="O16" s="158">
        <f t="shared" si="12"/>
        <v>0</v>
      </c>
      <c r="P16" s="158">
        <f t="shared" si="13"/>
        <v>0</v>
      </c>
      <c r="Q16" s="158">
        <f t="shared" si="9"/>
        <v>0</v>
      </c>
      <c r="R16" s="158">
        <f t="shared" si="9"/>
        <v>0</v>
      </c>
      <c r="S16" s="158">
        <f t="shared" si="9"/>
        <v>0</v>
      </c>
      <c r="T16" s="158">
        <f t="shared" si="9"/>
        <v>0</v>
      </c>
      <c r="U16" s="158">
        <f t="shared" si="9"/>
        <v>0</v>
      </c>
      <c r="V16" s="158">
        <f t="shared" si="9"/>
        <v>0</v>
      </c>
      <c r="W16" s="158">
        <f t="shared" si="9"/>
        <v>0</v>
      </c>
      <c r="X16" s="158">
        <f t="shared" si="9"/>
        <v>0</v>
      </c>
      <c r="Y16" s="158">
        <f t="shared" si="9"/>
        <v>0</v>
      </c>
      <c r="Z16" s="158">
        <f t="shared" si="9"/>
        <v>0</v>
      </c>
      <c r="AA16" s="158">
        <f t="shared" si="10"/>
        <v>0</v>
      </c>
      <c r="AB16" s="158">
        <f t="shared" si="10"/>
        <v>0</v>
      </c>
      <c r="AC16" s="158">
        <f t="shared" si="10"/>
        <v>0</v>
      </c>
      <c r="AD16" s="158">
        <f t="shared" si="10"/>
        <v>0</v>
      </c>
      <c r="AE16" s="158">
        <f t="shared" si="10"/>
        <v>0</v>
      </c>
      <c r="AF16" s="158">
        <f t="shared" si="10"/>
        <v>0</v>
      </c>
      <c r="AG16" s="158">
        <f t="shared" si="10"/>
        <v>0</v>
      </c>
      <c r="AH16" s="158">
        <f t="shared" si="10"/>
        <v>0</v>
      </c>
      <c r="AI16" s="158">
        <f t="shared" si="10"/>
        <v>0</v>
      </c>
      <c r="AJ16" s="158">
        <f t="shared" si="10"/>
        <v>0</v>
      </c>
      <c r="AK16" s="158">
        <f t="shared" si="11"/>
        <v>0</v>
      </c>
      <c r="AL16" s="158">
        <f t="shared" si="11"/>
        <v>0</v>
      </c>
      <c r="AM16" s="158">
        <f t="shared" si="11"/>
        <v>0</v>
      </c>
      <c r="AN16" s="158">
        <f t="shared" si="11"/>
        <v>0</v>
      </c>
      <c r="AO16" s="158">
        <f t="shared" si="11"/>
        <v>0</v>
      </c>
      <c r="AP16" s="158">
        <f t="shared" si="11"/>
        <v>0</v>
      </c>
      <c r="AQ16" s="158">
        <f t="shared" si="11"/>
        <v>0</v>
      </c>
      <c r="AR16" s="158">
        <f t="shared" si="11"/>
        <v>0</v>
      </c>
      <c r="AS16" s="158">
        <f t="shared" si="11"/>
        <v>0</v>
      </c>
      <c r="AT16" s="158">
        <f t="shared" si="11"/>
        <v>0</v>
      </c>
      <c r="AU16" s="158">
        <f t="shared" si="11"/>
        <v>0</v>
      </c>
      <c r="AV16" s="180">
        <f t="shared" si="1"/>
        <v>0</v>
      </c>
    </row>
    <row r="17" spans="1:48" x14ac:dyDescent="0.2">
      <c r="A17" s="258">
        <f t="shared" si="14"/>
        <v>2030</v>
      </c>
      <c r="B17" s="259">
        <f>'QUANTITIES - ALT 2'!L13</f>
        <v>0</v>
      </c>
      <c r="C17" s="259">
        <f>'QUANTITIES - ALT 2'!M13</f>
        <v>0</v>
      </c>
      <c r="D17" s="259">
        <f>'QUANTITIES - ALT 2'!N13</f>
        <v>0</v>
      </c>
      <c r="E17" s="259">
        <f>'QUANTITIES - ALT 2'!O13</f>
        <v>0</v>
      </c>
      <c r="F17" s="261">
        <f t="shared" si="2"/>
        <v>0</v>
      </c>
      <c r="G17" s="171"/>
      <c r="H17" s="182">
        <f t="shared" si="3"/>
        <v>0</v>
      </c>
      <c r="I17" s="181">
        <f t="shared" si="4"/>
        <v>0</v>
      </c>
      <c r="J17" s="181">
        <f t="shared" si="5"/>
        <v>0</v>
      </c>
      <c r="K17" s="181">
        <f t="shared" si="6"/>
        <v>0</v>
      </c>
      <c r="L17" s="183">
        <f t="shared" si="7"/>
        <v>0</v>
      </c>
      <c r="N17" s="158"/>
      <c r="O17" s="158">
        <f t="shared" si="12"/>
        <v>0</v>
      </c>
      <c r="P17" s="158">
        <f t="shared" si="13"/>
        <v>0</v>
      </c>
      <c r="Q17" s="158">
        <f t="shared" si="9"/>
        <v>0</v>
      </c>
      <c r="R17" s="158">
        <f t="shared" si="9"/>
        <v>0</v>
      </c>
      <c r="S17" s="158">
        <f t="shared" si="9"/>
        <v>0</v>
      </c>
      <c r="T17" s="158">
        <f t="shared" si="9"/>
        <v>0</v>
      </c>
      <c r="U17" s="158">
        <f t="shared" si="9"/>
        <v>0</v>
      </c>
      <c r="V17" s="158">
        <f t="shared" si="9"/>
        <v>0</v>
      </c>
      <c r="W17" s="158">
        <f t="shared" si="9"/>
        <v>0</v>
      </c>
      <c r="X17" s="158">
        <f t="shared" si="9"/>
        <v>0</v>
      </c>
      <c r="Y17" s="158">
        <f t="shared" si="9"/>
        <v>0</v>
      </c>
      <c r="Z17" s="158">
        <f t="shared" si="9"/>
        <v>0</v>
      </c>
      <c r="AA17" s="158">
        <f t="shared" si="10"/>
        <v>0</v>
      </c>
      <c r="AB17" s="158">
        <f t="shared" si="10"/>
        <v>0</v>
      </c>
      <c r="AC17" s="158">
        <f t="shared" si="10"/>
        <v>0</v>
      </c>
      <c r="AD17" s="158">
        <f t="shared" si="10"/>
        <v>0</v>
      </c>
      <c r="AE17" s="158">
        <f t="shared" si="10"/>
        <v>0</v>
      </c>
      <c r="AF17" s="158">
        <f t="shared" si="10"/>
        <v>0</v>
      </c>
      <c r="AG17" s="158">
        <f t="shared" si="10"/>
        <v>0</v>
      </c>
      <c r="AH17" s="158">
        <f t="shared" si="10"/>
        <v>0</v>
      </c>
      <c r="AI17" s="158">
        <f t="shared" si="10"/>
        <v>0</v>
      </c>
      <c r="AJ17" s="158">
        <f t="shared" si="10"/>
        <v>0</v>
      </c>
      <c r="AK17" s="158">
        <f t="shared" si="11"/>
        <v>0</v>
      </c>
      <c r="AL17" s="158">
        <f t="shared" si="11"/>
        <v>0</v>
      </c>
      <c r="AM17" s="158">
        <f t="shared" si="11"/>
        <v>0</v>
      </c>
      <c r="AN17" s="158">
        <f t="shared" si="11"/>
        <v>0</v>
      </c>
      <c r="AO17" s="158">
        <f t="shared" si="11"/>
        <v>0</v>
      </c>
      <c r="AP17" s="158">
        <f t="shared" si="11"/>
        <v>0</v>
      </c>
      <c r="AQ17" s="158">
        <f t="shared" si="11"/>
        <v>0</v>
      </c>
      <c r="AR17" s="158">
        <f t="shared" si="11"/>
        <v>0</v>
      </c>
      <c r="AS17" s="158">
        <f t="shared" si="11"/>
        <v>0</v>
      </c>
      <c r="AT17" s="158">
        <f t="shared" si="11"/>
        <v>0</v>
      </c>
      <c r="AU17" s="158">
        <f t="shared" si="11"/>
        <v>0</v>
      </c>
      <c r="AV17" s="180">
        <f t="shared" si="1"/>
        <v>0</v>
      </c>
    </row>
    <row r="18" spans="1:48" x14ac:dyDescent="0.2">
      <c r="A18" s="258">
        <f t="shared" si="14"/>
        <v>2031</v>
      </c>
      <c r="B18" s="259">
        <f>'QUANTITIES - ALT 2'!L14</f>
        <v>0</v>
      </c>
      <c r="C18" s="259">
        <f>'QUANTITIES - ALT 2'!M14</f>
        <v>0</v>
      </c>
      <c r="D18" s="259">
        <f>'QUANTITIES - ALT 2'!N14</f>
        <v>0</v>
      </c>
      <c r="E18" s="259">
        <f>'QUANTITIES - ALT 2'!O14</f>
        <v>0</v>
      </c>
      <c r="F18" s="261">
        <f t="shared" si="2"/>
        <v>0</v>
      </c>
      <c r="G18" s="171"/>
      <c r="H18" s="182">
        <f t="shared" si="3"/>
        <v>0</v>
      </c>
      <c r="I18" s="181">
        <f t="shared" si="4"/>
        <v>0</v>
      </c>
      <c r="J18" s="181">
        <f t="shared" si="5"/>
        <v>0</v>
      </c>
      <c r="K18" s="181">
        <f t="shared" si="6"/>
        <v>0</v>
      </c>
      <c r="L18" s="183">
        <f t="shared" si="7"/>
        <v>0</v>
      </c>
      <c r="N18" s="158"/>
      <c r="O18" s="158"/>
      <c r="P18" s="158">
        <f t="shared" ref="P18:AE41" si="15">IF($A18=P$7,P$50*$B18+P$51*$C18+P$52*$D18+P$53*$E18,IF($A18+$H$4=P$7,$A$6*$B18*P$4+$B$6*$C18*P$4+$C$6*$D18*P$4+$D$6*$E18*P$4,IF($A18+$H$4*2=P$7,$A$6*$B18*P$4+$B$6*$C18*P$4+$C$6*$D18*P$4+$D$6*$E18*P$4,IF($A18+$H$4*3=P$7,$A$6*$B18*P$4+$B$6*$C18*P$4+$C$6*$D18*P$4+$D$6*$E18*P$4,IF($A18+$H$4*4=P$7,$A$6*$B18*P$4+$B$6*$C18*P$4+$C$6*$D18*P$4+$D$6*$E18*P$4,IF($A18+$H$4*5=P$7,$A$6*$B18*P$4+$B$6*$C18*P$4+$C$6*$D18*P$4+$D$6*$E18*P$4,IF($A18+$H$4*6=P$7,$A$6*$B18*P$4+$B$6*$C18*P$4+$C$6*$D18*P$4+$D$6*$E18*P$4,IF($A18+$H$4*7=P$7,$A$6*$B18*P$4+$B$6*$C18*P$4+$C$6*$D18*P$4+$D$6*$E18*P$4,IF($A18+$H$4*8=P$7,$A$6*$B18*P$4+$B$6*$C18*P$4+$C$6*$D18*P$4+$D$6*$E18*P$4,IF($A18+$H$4*9=P$7,$A$6*$B18*P$4+$B$6*$C18*P$4+$C$6*$D18*P$4+$D$6*$E18*P$4,IF($A18+$H$4*10=P$7,$A$6*$B18*P$4+$B$6*$C18*P$4+$C$6*$D18*P$4+$D$6*$E18*P$4,IF($A18+$H$4*11=P$7,P$50*$B18*P$4+P$51*$C18*P$4+P$52*$D18*P$4+P$53*$E18*P$4,IF($A18+$H$4*12=P$7,P$50*$B18*P$4+P$51*$C18*P$4+P$52*$D18*P$4+P$53*$E18*P$4,IF($A18+$H$4*13=P$7,P$50*$B18*P$4+P$51*$C18*P$4+P$52*$D18*P$4+P$53*$E18*P$4,IF($A18+$H$4*14=P$7,P$50*$B18*P$4+P$51*$C18*P$4+P$52*$D18*P$4+P$53*$E18*P$4,IF($A18+$H$4*15=P$7,P$50*$B18*P$4+P$51*$C18*P$4+P$52*$D18*P$4+P$53*$E18*P$4,IF($A18+$H$4*16=P$7,P$50*$B18*P$4+P$51*$C18*P$4+P$52*$D18*P$4+P$53*$E18*P$4,IF($A18+$H$4*17=P$7,P$50*$B18*P$4+P$51*$C18*P$4+P$52*$D18*P$4+P$53*$E18*P$4,IF($A18+$H$4*18=P$7,P$50*$B18*P$4+P$51*$C18*P$4+P$52*$D18*P$4+P$53*$E18*P$4,IF($A18+$H$4*19=P$7,P$50*$B18*P$4+P$51*$C18*P$4+P$52*$D18*P$4+P$53*$E18*P$4,IF($A18+$H$4*20=P$7,P$50*$B18*P$4+P$51*$C18*P$4+P$52*$D18*P$4+P$53*$E18*P$4,IF($A18+$H$4*21=P$7,P$50*$B18*P$4+P$51*$C18*P$4+P$52*$D18*P$4+P$53*$E18*P$4,IF($A18+$H$4*22=P$7,P$50*$B18*P$4+P$51*$C18*P$4+P$52*$D18*P$4+P$53*$E18*P$4,IF($A18+$H$4*23=P$7,P$50*$B18*P$4+P$51*$C18*P$4+P$52*$D18*P$4+P$53*$E18*P$4,IF($A18+$H$4*24=P$7,P$50*$B18*P$4+P$51*$C18*P$4+P$52*$D18*P$4+P$53*$E18*P$4,IF($A18+$H$4*25=P$7,P$50*$B18*P$4+P$51*$C18*P$4+P$52*$D18*P$4+P$53*$E18*P$4,IF($A18+$H$4*26=P$7,P$50*$B18*P$4+P$51*$C18*P$4+P$52*$D18*P$4+P$53*$E18*P$4,IF($A18+$H$4*27=P$7,P$50*$B18*P$4+P$51*$C18*P$4+P$52*$D18*P$4+P$53*$E18*P$4,IF($A18+$H$4*28=P$7,P$50*$B18*P$4+P$51*$C18*P$4+P$52*$D18*P$4+P$53*$E18*P$4,IF($A18+$H$4*29=P$7,P$50*$B18*P$4+P$51*$C18*P$4+P$52*$D18*P$4+P$53*$E18*P$4,IF($A18+$H$4*30=P$7,P$50*$B18*P$4+P$51*$C18*P$4+P$52*$D18*P$4+P$53*$E18*P$4,IF($A18+$H$4*31=P$7,P$50*$B18*P$4+P$51*$C18*P$4+P$52*$D18*P$4+P$53*$E18*P$4,IF($A18+$H$4*32=P$7,P$50*$B18*P$4+P$51*$C18*P$4+P$52*$D18*P$4+P$53*$E18*P$4,IF($A18+$H$4*33=P$7,P$50*$B18*P$4+P$51*$C18*P$4+P$52*$D18*P$4+P$53*$E18*P$4,IF($A18+$H$4*34=P$7,P$50*$B18*P$4+P$51*$C18*P$4+P$52*$D18*P$4+P$53*$E18*P$4,IF($A18+$H$4*35=P$7,P$50*$B18*P$4+P$51*$C18*P$4+P$52*$D18*P$4+P$53*$E18*P$4,IF($A18+$H$4*36=P$7,P$50*$B18*P$4+P$51*$C18*P$4+P$52*$D18*P$4+P$53*$E18*P$4,IF($A18+$H$4*37=P$7,P$50*$B18*P$4+P$51*$C18*P$4+P$52*$D18*P$4+P$53*$E18*P$4,IF($A18+$H$4*38=P$7,P$50*$B18*P$4+P$51*$C18*P$4+P$52*$D18*P$4+P$53*$E18*P$4,IF($A18+$H$4*39=P$7,P$50*$B18*P$4+P$51*$C18*P$4+P$52*$D18*P$4+P$53*$E18*P$4,IF($A18+$H$4*40=P$7,P$50*$B18*P$4+P$51*$C18*P$4+P$52*$D18*P$4+P$53*$E18*P$4,0)))))))))))))))))))))))))))))))))))))))))</f>
        <v>0</v>
      </c>
      <c r="Q18" s="158">
        <f t="shared" ref="Q18:AG18" si="16">IF($A18=Q$7,Q$50*$B18+Q$51*$C18+Q$52*$D18+Q$53*$E18,IF($A18+$H$4=Q$7,$A$6*$B18*Q$4+$B$6*$C18*Q$4+$C$6*$D18*Q$4+$D$6*$E18*Q$4,IF($A18+$H$4*2=Q$7,$A$6*$B18*Q$4+$B$6*$C18*Q$4+$C$6*$D18*Q$4+$D$6*$E18*Q$4,IF($A18+$H$4*3=Q$7,$A$6*$B18*Q$4+$B$6*$C18*Q$4+$C$6*$D18*Q$4+$D$6*$E18*Q$4,IF($A18+$H$4*4=Q$7,$A$6*$B18*Q$4+$B$6*$C18*Q$4+$C$6*$D18*Q$4+$D$6*$E18*Q$4,IF($A18+$H$4*5=Q$7,$A$6*$B18*Q$4+$B$6*$C18*Q$4+$C$6*$D18*Q$4+$D$6*$E18*Q$4,IF($A18+$H$4*6=Q$7,$A$6*$B18*Q$4+$B$6*$C18*Q$4+$C$6*$D18*Q$4+$D$6*$E18*Q$4,IF($A18+$H$4*7=Q$7,$A$6*$B18*Q$4+$B$6*$C18*Q$4+$C$6*$D18*Q$4+$D$6*$E18*Q$4,IF($A18+$H$4*8=Q$7,$A$6*$B18*Q$4+$B$6*$C18*Q$4+$C$6*$D18*Q$4+$D$6*$E18*Q$4,IF($A18+$H$4*9=Q$7,$A$6*$B18*Q$4+$B$6*$C18*Q$4+$C$6*$D18*Q$4+$D$6*$E18*Q$4,IF($A18+$H$4*10=Q$7,$A$6*$B18*Q$4+$B$6*$C18*Q$4+$C$6*$D18*Q$4+$D$6*$E18*Q$4,IF($A18+$H$4*11=Q$7,Q$50*$B18*Q$4+Q$51*$C18*Q$4+Q$52*$D18*Q$4+Q$53*$E18*Q$4,IF($A18+$H$4*12=Q$7,Q$50*$B18*Q$4+Q$51*$C18*Q$4+Q$52*$D18*Q$4+Q$53*$E18*Q$4,IF($A18+$H$4*13=Q$7,Q$50*$B18*Q$4+Q$51*$C18*Q$4+Q$52*$D18*Q$4+Q$53*$E18*Q$4,IF($A18+$H$4*14=Q$7,Q$50*$B18*Q$4+Q$51*$C18*Q$4+Q$52*$D18*Q$4+Q$53*$E18*Q$4,IF($A18+$H$4*15=Q$7,Q$50*$B18*Q$4+Q$51*$C18*Q$4+Q$52*$D18*Q$4+Q$53*$E18*Q$4,IF($A18+$H$4*16=Q$7,Q$50*$B18*Q$4+Q$51*$C18*Q$4+Q$52*$D18*Q$4+Q$53*$E18*Q$4,IF($A18+$H$4*17=Q$7,Q$50*$B18*Q$4+Q$51*$C18*Q$4+Q$52*$D18*Q$4+Q$53*$E18*Q$4,IF($A18+$H$4*18=Q$7,Q$50*$B18*Q$4+Q$51*$C18*Q$4+Q$52*$D18*Q$4+Q$53*$E18*Q$4,IF($A18+$H$4*19=Q$7,Q$50*$B18*Q$4+Q$51*$C18*Q$4+Q$52*$D18*Q$4+Q$53*$E18*Q$4,IF($A18+$H$4*20=Q$7,Q$50*$B18*Q$4+Q$51*$C18*Q$4+Q$52*$D18*Q$4+Q$53*$E18*Q$4,IF($A18+$H$4*21=Q$7,Q$50*$B18*Q$4+Q$51*$C18*Q$4+Q$52*$D18*Q$4+Q$53*$E18*Q$4,IF($A18+$H$4*22=Q$7,Q$50*$B18*Q$4+Q$51*$C18*Q$4+Q$52*$D18*Q$4+Q$53*$E18*Q$4,IF($A18+$H$4*23=Q$7,Q$50*$B18*Q$4+Q$51*$C18*Q$4+Q$52*$D18*Q$4+Q$53*$E18*Q$4,IF($A18+$H$4*24=Q$7,Q$50*$B18*Q$4+Q$51*$C18*Q$4+Q$52*$D18*Q$4+Q$53*$E18*Q$4,IF($A18+$H$4*25=Q$7,Q$50*$B18*Q$4+Q$51*$C18*Q$4+Q$52*$D18*Q$4+Q$53*$E18*Q$4,IF($A18+$H$4*26=Q$7,Q$50*$B18*Q$4+Q$51*$C18*Q$4+Q$52*$D18*Q$4+Q$53*$E18*Q$4,IF($A18+$H$4*27=Q$7,Q$50*$B18*Q$4+Q$51*$C18*Q$4+Q$52*$D18*Q$4+Q$53*$E18*Q$4,IF($A18+$H$4*28=Q$7,Q$50*$B18*Q$4+Q$51*$C18*Q$4+Q$52*$D18*Q$4+Q$53*$E18*Q$4,IF($A18+$H$4*29=Q$7,Q$50*$B18*Q$4+Q$51*$C18*Q$4+Q$52*$D18*Q$4+Q$53*$E18*Q$4,IF($A18+$H$4*30=Q$7,Q$50*$B18*Q$4+Q$51*$C18*Q$4+Q$52*$D18*Q$4+Q$53*$E18*Q$4,IF($A18+$H$4*31=Q$7,Q$50*$B18*Q$4+Q$51*$C18*Q$4+Q$52*$D18*Q$4+Q$53*$E18*Q$4,IF($A18+$H$4*32=Q$7,Q$50*$B18*Q$4+Q$51*$C18*Q$4+Q$52*$D18*Q$4+Q$53*$E18*Q$4,IF($A18+$H$4*33=Q$7,Q$50*$B18*Q$4+Q$51*$C18*Q$4+Q$52*$D18*Q$4+Q$53*$E18*Q$4,IF($A18+$H$4*34=Q$7,Q$50*$B18*Q$4+Q$51*$C18*Q$4+Q$52*$D18*Q$4+Q$53*$E18*Q$4,IF($A18+$H$4*35=Q$7,Q$50*$B18*Q$4+Q$51*$C18*Q$4+Q$52*$D18*Q$4+Q$53*$E18*Q$4,IF($A18+$H$4*36=Q$7,Q$50*$B18*Q$4+Q$51*$C18*Q$4+Q$52*$D18*Q$4+Q$53*$E18*Q$4,IF($A18+$H$4*37=Q$7,Q$50*$B18*Q$4+Q$51*$C18*Q$4+Q$52*$D18*Q$4+Q$53*$E18*Q$4,IF($A18+$H$4*38=Q$7,Q$50*$B18*Q$4+Q$51*$C18*Q$4+Q$52*$D18*Q$4+Q$53*$E18*Q$4,IF($A18+$H$4*39=Q$7,Q$50*$B18*Q$4+Q$51*$C18*Q$4+Q$52*$D18*Q$4+Q$53*$E18*Q$4,IF($A18+$H$4*40=Q$7,Q$50*$B18*Q$4+Q$51*$C18*Q$4+Q$52*$D18*Q$4+Q$53*$E18*Q$4,0)))))))))))))))))))))))))))))))))))))))))</f>
        <v>0</v>
      </c>
      <c r="R18" s="158">
        <f t="shared" si="16"/>
        <v>0</v>
      </c>
      <c r="S18" s="158">
        <f t="shared" si="16"/>
        <v>0</v>
      </c>
      <c r="T18" s="158">
        <f t="shared" si="16"/>
        <v>0</v>
      </c>
      <c r="U18" s="158">
        <f t="shared" si="16"/>
        <v>0</v>
      </c>
      <c r="V18" s="158">
        <f t="shared" si="16"/>
        <v>0</v>
      </c>
      <c r="W18" s="158">
        <f t="shared" si="16"/>
        <v>0</v>
      </c>
      <c r="X18" s="158">
        <f t="shared" si="16"/>
        <v>0</v>
      </c>
      <c r="Y18" s="158">
        <f t="shared" si="16"/>
        <v>0</v>
      </c>
      <c r="Z18" s="158">
        <f t="shared" si="16"/>
        <v>0</v>
      </c>
      <c r="AA18" s="158">
        <f t="shared" si="16"/>
        <v>0</v>
      </c>
      <c r="AB18" s="158">
        <f t="shared" si="16"/>
        <v>0</v>
      </c>
      <c r="AC18" s="158">
        <f t="shared" si="16"/>
        <v>0</v>
      </c>
      <c r="AD18" s="158">
        <f t="shared" si="16"/>
        <v>0</v>
      </c>
      <c r="AE18" s="158">
        <f t="shared" si="16"/>
        <v>0</v>
      </c>
      <c r="AF18" s="158">
        <f t="shared" si="16"/>
        <v>0</v>
      </c>
      <c r="AG18" s="158">
        <f t="shared" si="16"/>
        <v>0</v>
      </c>
      <c r="AH18" s="158">
        <f t="shared" ref="AH18:AU26" si="17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0</v>
      </c>
      <c r="AI18" s="158">
        <f t="shared" si="17"/>
        <v>0</v>
      </c>
      <c r="AJ18" s="158">
        <f t="shared" si="17"/>
        <v>0</v>
      </c>
      <c r="AK18" s="158">
        <f t="shared" si="17"/>
        <v>0</v>
      </c>
      <c r="AL18" s="158">
        <f t="shared" si="17"/>
        <v>0</v>
      </c>
      <c r="AM18" s="158">
        <f t="shared" si="17"/>
        <v>0</v>
      </c>
      <c r="AN18" s="158">
        <f t="shared" si="17"/>
        <v>0</v>
      </c>
      <c r="AO18" s="158">
        <f t="shared" si="17"/>
        <v>0</v>
      </c>
      <c r="AP18" s="158">
        <f t="shared" si="17"/>
        <v>0</v>
      </c>
      <c r="AQ18" s="158">
        <f t="shared" si="17"/>
        <v>0</v>
      </c>
      <c r="AR18" s="158">
        <f t="shared" si="17"/>
        <v>0</v>
      </c>
      <c r="AS18" s="158">
        <f t="shared" si="17"/>
        <v>0</v>
      </c>
      <c r="AT18" s="158">
        <f t="shared" si="17"/>
        <v>0</v>
      </c>
      <c r="AU18" s="158">
        <f t="shared" si="17"/>
        <v>0</v>
      </c>
      <c r="AV18" s="180">
        <f t="shared" si="1"/>
        <v>0</v>
      </c>
    </row>
    <row r="19" spans="1:48" x14ac:dyDescent="0.2">
      <c r="A19" s="258">
        <f t="shared" si="14"/>
        <v>2032</v>
      </c>
      <c r="B19" s="259">
        <f>'QUANTITIES - ALT 2'!L15</f>
        <v>0</v>
      </c>
      <c r="C19" s="259">
        <f>'QUANTITIES - ALT 2'!M15</f>
        <v>0</v>
      </c>
      <c r="D19" s="259">
        <f>'QUANTITIES - ALT 2'!N15</f>
        <v>0</v>
      </c>
      <c r="E19" s="259">
        <f>'QUANTITIES - ALT 2'!O15</f>
        <v>0</v>
      </c>
      <c r="F19" s="261">
        <f t="shared" si="2"/>
        <v>0</v>
      </c>
      <c r="G19" s="171"/>
      <c r="H19" s="182">
        <f t="shared" si="3"/>
        <v>0</v>
      </c>
      <c r="I19" s="181">
        <f t="shared" si="4"/>
        <v>0</v>
      </c>
      <c r="J19" s="181">
        <f t="shared" si="5"/>
        <v>0</v>
      </c>
      <c r="K19" s="181">
        <f t="shared" si="6"/>
        <v>0</v>
      </c>
      <c r="L19" s="183">
        <f t="shared" si="7"/>
        <v>0</v>
      </c>
      <c r="N19" s="158"/>
      <c r="O19" s="158"/>
      <c r="P19" s="158">
        <f t="shared" si="15"/>
        <v>0</v>
      </c>
      <c r="Q19" s="158">
        <f t="shared" ref="Q19:Z26" si="18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8"/>
        <v>0</v>
      </c>
      <c r="S19" s="158">
        <f t="shared" si="18"/>
        <v>0</v>
      </c>
      <c r="T19" s="158">
        <f t="shared" si="18"/>
        <v>0</v>
      </c>
      <c r="U19" s="158">
        <f t="shared" si="18"/>
        <v>0</v>
      </c>
      <c r="V19" s="158">
        <f t="shared" si="18"/>
        <v>0</v>
      </c>
      <c r="W19" s="158">
        <f t="shared" si="18"/>
        <v>0</v>
      </c>
      <c r="X19" s="158">
        <f t="shared" si="18"/>
        <v>0</v>
      </c>
      <c r="Y19" s="158">
        <f t="shared" si="18"/>
        <v>0</v>
      </c>
      <c r="Z19" s="158">
        <f t="shared" si="18"/>
        <v>0</v>
      </c>
      <c r="AA19" s="158">
        <f t="shared" ref="AA19:AG26" si="19">IF($A19=AA$7,AA$50*$B19+AA$51*$C19+AA$52*$D19+AA$53*$E19,IF($A19+$H$4=AA$7,$A$6*$B19*AA$4+$B$6*$C19*AA$4+$C$6*$D19*AA$4+$D$6*$E19*AA$4,IF($A19+$H$4*2=AA$7,$A$6*$B19*AA$4+$B$6*$C19*AA$4+$C$6*$D19*AA$4+$D$6*$E19*AA$4,IF($A19+$H$4*3=AA$7,$A$6*$B19*AA$4+$B$6*$C19*AA$4+$C$6*$D19*AA$4+$D$6*$E19*AA$4,IF($A19+$H$4*4=AA$7,$A$6*$B19*AA$4+$B$6*$C19*AA$4+$C$6*$D19*AA$4+$D$6*$E19*AA$4,IF($A19+$H$4*5=AA$7,$A$6*$B19*AA$4+$B$6*$C19*AA$4+$C$6*$D19*AA$4+$D$6*$E19*AA$4,IF($A19+$H$4*6=AA$7,$A$6*$B19*AA$4+$B$6*$C19*AA$4+$C$6*$D19*AA$4+$D$6*$E19*AA$4,IF($A19+$H$4*7=AA$7,$A$6*$B19*AA$4+$B$6*$C19*AA$4+$C$6*$D19*AA$4+$D$6*$E19*AA$4,IF($A19+$H$4*8=AA$7,$A$6*$B19*AA$4+$B$6*$C19*AA$4+$C$6*$D19*AA$4+$D$6*$E19*AA$4,IF($A19+$H$4*9=AA$7,$A$6*$B19*AA$4+$B$6*$C19*AA$4+$C$6*$D19*AA$4+$D$6*$E19*AA$4,IF($A19+$H$4*10=AA$7,$A$6*$B19*AA$4+$B$6*$C19*AA$4+$C$6*$D19*AA$4+$D$6*$E19*AA$4,IF($A19+$H$4*11=AA$7,AA$50*$B19*AA$4+AA$51*$C19*AA$4+AA$52*$D19*AA$4+AA$53*$E19*AA$4,IF($A19+$H$4*12=AA$7,AA$50*$B19*AA$4+AA$51*$C19*AA$4+AA$52*$D19*AA$4+AA$53*$E19*AA$4,IF($A19+$H$4*13=AA$7,AA$50*$B19*AA$4+AA$51*$C19*AA$4+AA$52*$D19*AA$4+AA$53*$E19*AA$4,IF($A19+$H$4*14=AA$7,AA$50*$B19*AA$4+AA$51*$C19*AA$4+AA$52*$D19*AA$4+AA$53*$E19*AA$4,IF($A19+$H$4*15=AA$7,AA$50*$B19*AA$4+AA$51*$C19*AA$4+AA$52*$D19*AA$4+AA$53*$E19*AA$4,IF($A19+$H$4*16=AA$7,AA$50*$B19*AA$4+AA$51*$C19*AA$4+AA$52*$D19*AA$4+AA$53*$E19*AA$4,IF($A19+$H$4*17=AA$7,AA$50*$B19*AA$4+AA$51*$C19*AA$4+AA$52*$D19*AA$4+AA$53*$E19*AA$4,IF($A19+$H$4*18=AA$7,AA$50*$B19*AA$4+AA$51*$C19*AA$4+AA$52*$D19*AA$4+AA$53*$E19*AA$4,IF($A19+$H$4*19=AA$7,AA$50*$B19*AA$4+AA$51*$C19*AA$4+AA$52*$D19*AA$4+AA$53*$E19*AA$4,IF($A19+$H$4*20=AA$7,AA$50*$B19*AA$4+AA$51*$C19*AA$4+AA$52*$D19*AA$4+AA$53*$E19*AA$4,IF($A19+$H$4*21=AA$7,AA$50*$B19*AA$4+AA$51*$C19*AA$4+AA$52*$D19*AA$4+AA$53*$E19*AA$4,IF($A19+$H$4*22=AA$7,AA$50*$B19*AA$4+AA$51*$C19*AA$4+AA$52*$D19*AA$4+AA$53*$E19*AA$4,IF($A19+$H$4*23=AA$7,AA$50*$B19*AA$4+AA$51*$C19*AA$4+AA$52*$D19*AA$4+AA$53*$E19*AA$4,IF($A19+$H$4*24=AA$7,AA$50*$B19*AA$4+AA$51*$C19*AA$4+AA$52*$D19*AA$4+AA$53*$E19*AA$4,IF($A19+$H$4*25=AA$7,AA$50*$B19*AA$4+AA$51*$C19*AA$4+AA$52*$D19*AA$4+AA$53*$E19*AA$4,IF($A19+$H$4*26=AA$7,AA$50*$B19*AA$4+AA$51*$C19*AA$4+AA$52*$D19*AA$4+AA$53*$E19*AA$4,IF($A19+$H$4*27=AA$7,AA$50*$B19*AA$4+AA$51*$C19*AA$4+AA$52*$D19*AA$4+AA$53*$E19*AA$4,IF($A19+$H$4*28=AA$7,AA$50*$B19*AA$4+AA$51*$C19*AA$4+AA$52*$D19*AA$4+AA$53*$E19*AA$4,IF($A19+$H$4*29=AA$7,AA$50*$B19*AA$4+AA$51*$C19*AA$4+AA$52*$D19*AA$4+AA$53*$E19*AA$4,IF($A19+$H$4*30=AA$7,AA$50*$B19*AA$4+AA$51*$C19*AA$4+AA$52*$D19*AA$4+AA$53*$E19*AA$4,IF($A19+$H$4*31=AA$7,AA$50*$B19*AA$4+AA$51*$C19*AA$4+AA$52*$D19*AA$4+AA$53*$E19*AA$4,IF($A19+$H$4*32=AA$7,AA$50*$B19*AA$4+AA$51*$C19*AA$4+AA$52*$D19*AA$4+AA$53*$E19*AA$4,IF($A19+$H$4*33=AA$7,AA$50*$B19*AA$4+AA$51*$C19*AA$4+AA$52*$D19*AA$4+AA$53*$E19*AA$4,IF($A19+$H$4*34=AA$7,AA$50*$B19*AA$4+AA$51*$C19*AA$4+AA$52*$D19*AA$4+AA$53*$E19*AA$4,IF($A19+$H$4*35=AA$7,AA$50*$B19*AA$4+AA$51*$C19*AA$4+AA$52*$D19*AA$4+AA$53*$E19*AA$4,IF($A19+$H$4*36=AA$7,AA$50*$B19*AA$4+AA$51*$C19*AA$4+AA$52*$D19*AA$4+AA$53*$E19*AA$4,IF($A19+$H$4*37=AA$7,AA$50*$B19*AA$4+AA$51*$C19*AA$4+AA$52*$D19*AA$4+AA$53*$E19*AA$4,IF($A19+$H$4*38=AA$7,AA$50*$B19*AA$4+AA$51*$C19*AA$4+AA$52*$D19*AA$4+AA$53*$E19*AA$4,IF($A19+$H$4*39=AA$7,AA$50*$B19*AA$4+AA$51*$C19*AA$4+AA$52*$D19*AA$4+AA$53*$E19*AA$4,IF($A19+$H$4*40=AA$7,AA$50*$B19*AA$4+AA$51*$C19*AA$4+AA$52*$D19*AA$4+AA$53*$E19*AA$4,0)))))))))))))))))))))))))))))))))))))))))</f>
        <v>0</v>
      </c>
      <c r="AB19" s="158">
        <f t="shared" si="19"/>
        <v>0</v>
      </c>
      <c r="AC19" s="158">
        <f t="shared" si="19"/>
        <v>0</v>
      </c>
      <c r="AD19" s="158">
        <f t="shared" si="19"/>
        <v>0</v>
      </c>
      <c r="AE19" s="158">
        <f t="shared" si="19"/>
        <v>0</v>
      </c>
      <c r="AF19" s="158">
        <f t="shared" si="19"/>
        <v>0</v>
      </c>
      <c r="AG19" s="158">
        <f t="shared" si="19"/>
        <v>0</v>
      </c>
      <c r="AH19" s="158">
        <f t="shared" si="17"/>
        <v>0</v>
      </c>
      <c r="AI19" s="158">
        <f t="shared" si="17"/>
        <v>0</v>
      </c>
      <c r="AJ19" s="158">
        <f t="shared" si="17"/>
        <v>0</v>
      </c>
      <c r="AK19" s="158">
        <f t="shared" si="17"/>
        <v>0</v>
      </c>
      <c r="AL19" s="158">
        <f t="shared" si="17"/>
        <v>0</v>
      </c>
      <c r="AM19" s="158">
        <f t="shared" si="17"/>
        <v>0</v>
      </c>
      <c r="AN19" s="158">
        <f t="shared" si="17"/>
        <v>0</v>
      </c>
      <c r="AO19" s="158">
        <f t="shared" si="17"/>
        <v>0</v>
      </c>
      <c r="AP19" s="158">
        <f t="shared" si="17"/>
        <v>0</v>
      </c>
      <c r="AQ19" s="158">
        <f t="shared" si="17"/>
        <v>0</v>
      </c>
      <c r="AR19" s="158">
        <f t="shared" si="17"/>
        <v>0</v>
      </c>
      <c r="AS19" s="158">
        <f t="shared" si="17"/>
        <v>0</v>
      </c>
      <c r="AT19" s="158">
        <f t="shared" si="17"/>
        <v>0</v>
      </c>
      <c r="AU19" s="158">
        <f t="shared" si="17"/>
        <v>0</v>
      </c>
      <c r="AV19" s="180">
        <f t="shared" si="1"/>
        <v>0</v>
      </c>
    </row>
    <row r="20" spans="1:48" x14ac:dyDescent="0.2">
      <c r="A20" s="258">
        <f t="shared" si="14"/>
        <v>2033</v>
      </c>
      <c r="B20" s="259">
        <f>'QUANTITIES - ALT 2'!L16</f>
        <v>0</v>
      </c>
      <c r="C20" s="259">
        <f>'QUANTITIES - ALT 2'!M16</f>
        <v>0</v>
      </c>
      <c r="D20" s="259">
        <f>'QUANTITIES - ALT 2'!N16</f>
        <v>0</v>
      </c>
      <c r="E20" s="259">
        <f>'QUANTITIES - ALT 2'!O16</f>
        <v>0</v>
      </c>
      <c r="F20" s="261">
        <f t="shared" si="2"/>
        <v>0</v>
      </c>
      <c r="G20" s="171"/>
      <c r="H20" s="182">
        <f t="shared" si="3"/>
        <v>0</v>
      </c>
      <c r="I20" s="181">
        <f t="shared" si="4"/>
        <v>0</v>
      </c>
      <c r="J20" s="181">
        <f t="shared" si="5"/>
        <v>0</v>
      </c>
      <c r="K20" s="181">
        <f t="shared" si="6"/>
        <v>0</v>
      </c>
      <c r="L20" s="183">
        <f t="shared" si="7"/>
        <v>0</v>
      </c>
      <c r="N20" s="158"/>
      <c r="O20" s="158"/>
      <c r="P20" s="158">
        <f t="shared" si="15"/>
        <v>0</v>
      </c>
      <c r="Q20" s="158">
        <f t="shared" si="18"/>
        <v>0</v>
      </c>
      <c r="R20" s="158">
        <f t="shared" si="18"/>
        <v>0</v>
      </c>
      <c r="S20" s="158">
        <f t="shared" si="18"/>
        <v>0</v>
      </c>
      <c r="T20" s="158">
        <f t="shared" si="18"/>
        <v>0</v>
      </c>
      <c r="U20" s="158">
        <f t="shared" si="18"/>
        <v>0</v>
      </c>
      <c r="V20" s="158">
        <f t="shared" si="18"/>
        <v>0</v>
      </c>
      <c r="W20" s="158">
        <f t="shared" si="18"/>
        <v>0</v>
      </c>
      <c r="X20" s="158">
        <f t="shared" si="18"/>
        <v>0</v>
      </c>
      <c r="Y20" s="158">
        <f t="shared" si="18"/>
        <v>0</v>
      </c>
      <c r="Z20" s="158">
        <f t="shared" si="18"/>
        <v>0</v>
      </c>
      <c r="AA20" s="158">
        <f t="shared" si="19"/>
        <v>0</v>
      </c>
      <c r="AB20" s="158">
        <f t="shared" si="19"/>
        <v>0</v>
      </c>
      <c r="AC20" s="158">
        <f t="shared" si="19"/>
        <v>0</v>
      </c>
      <c r="AD20" s="158">
        <f t="shared" si="19"/>
        <v>0</v>
      </c>
      <c r="AE20" s="158">
        <f t="shared" si="19"/>
        <v>0</v>
      </c>
      <c r="AF20" s="158">
        <f t="shared" si="19"/>
        <v>0</v>
      </c>
      <c r="AG20" s="158">
        <f t="shared" si="19"/>
        <v>0</v>
      </c>
      <c r="AH20" s="158">
        <f t="shared" si="17"/>
        <v>0</v>
      </c>
      <c r="AI20" s="158">
        <f t="shared" si="17"/>
        <v>0</v>
      </c>
      <c r="AJ20" s="158">
        <f t="shared" si="17"/>
        <v>0</v>
      </c>
      <c r="AK20" s="158">
        <f t="shared" si="17"/>
        <v>0</v>
      </c>
      <c r="AL20" s="158">
        <f t="shared" si="17"/>
        <v>0</v>
      </c>
      <c r="AM20" s="158">
        <f t="shared" si="17"/>
        <v>0</v>
      </c>
      <c r="AN20" s="158">
        <f t="shared" si="17"/>
        <v>0</v>
      </c>
      <c r="AO20" s="158">
        <f t="shared" si="17"/>
        <v>0</v>
      </c>
      <c r="AP20" s="158">
        <f t="shared" si="17"/>
        <v>0</v>
      </c>
      <c r="AQ20" s="158">
        <f t="shared" si="17"/>
        <v>0</v>
      </c>
      <c r="AR20" s="158">
        <f t="shared" si="17"/>
        <v>0</v>
      </c>
      <c r="AS20" s="158">
        <f t="shared" si="17"/>
        <v>0</v>
      </c>
      <c r="AT20" s="158">
        <f t="shared" si="17"/>
        <v>0</v>
      </c>
      <c r="AU20" s="158">
        <f t="shared" si="17"/>
        <v>0</v>
      </c>
      <c r="AV20" s="180">
        <f t="shared" si="1"/>
        <v>0</v>
      </c>
    </row>
    <row r="21" spans="1:48" x14ac:dyDescent="0.2">
      <c r="A21" s="258">
        <f t="shared" si="14"/>
        <v>2034</v>
      </c>
      <c r="B21" s="259">
        <f>'QUANTITIES - ALT 2'!L17</f>
        <v>0</v>
      </c>
      <c r="C21" s="259">
        <f>'QUANTITIES - ALT 2'!M17</f>
        <v>0</v>
      </c>
      <c r="D21" s="259">
        <f>'QUANTITIES - ALT 2'!N17</f>
        <v>0</v>
      </c>
      <c r="E21" s="259">
        <f>'QUANTITIES - ALT 2'!O17</f>
        <v>0</v>
      </c>
      <c r="F21" s="261">
        <f t="shared" si="2"/>
        <v>0</v>
      </c>
      <c r="G21" s="171"/>
      <c r="H21" s="182">
        <f t="shared" si="3"/>
        <v>0</v>
      </c>
      <c r="I21" s="181">
        <f t="shared" si="4"/>
        <v>0</v>
      </c>
      <c r="J21" s="181">
        <f t="shared" si="5"/>
        <v>0</v>
      </c>
      <c r="K21" s="181">
        <f t="shared" si="6"/>
        <v>0</v>
      </c>
      <c r="L21" s="183">
        <f t="shared" si="7"/>
        <v>0</v>
      </c>
      <c r="N21" s="158"/>
      <c r="O21" s="158"/>
      <c r="P21" s="158">
        <f t="shared" si="15"/>
        <v>0</v>
      </c>
      <c r="Q21" s="158">
        <f t="shared" si="18"/>
        <v>0</v>
      </c>
      <c r="R21" s="158">
        <f t="shared" si="18"/>
        <v>0</v>
      </c>
      <c r="S21" s="158">
        <f t="shared" si="18"/>
        <v>0</v>
      </c>
      <c r="T21" s="158">
        <f t="shared" si="18"/>
        <v>0</v>
      </c>
      <c r="U21" s="158">
        <f t="shared" si="18"/>
        <v>0</v>
      </c>
      <c r="V21" s="158">
        <f t="shared" si="18"/>
        <v>0</v>
      </c>
      <c r="W21" s="158">
        <f t="shared" si="18"/>
        <v>0</v>
      </c>
      <c r="X21" s="158">
        <f t="shared" si="18"/>
        <v>0</v>
      </c>
      <c r="Y21" s="158">
        <f t="shared" si="18"/>
        <v>0</v>
      </c>
      <c r="Z21" s="158">
        <f t="shared" si="18"/>
        <v>0</v>
      </c>
      <c r="AA21" s="158">
        <f t="shared" si="19"/>
        <v>0</v>
      </c>
      <c r="AB21" s="158">
        <f t="shared" si="19"/>
        <v>0</v>
      </c>
      <c r="AC21" s="158">
        <f t="shared" si="19"/>
        <v>0</v>
      </c>
      <c r="AD21" s="158">
        <f t="shared" si="19"/>
        <v>0</v>
      </c>
      <c r="AE21" s="158">
        <f t="shared" si="19"/>
        <v>0</v>
      </c>
      <c r="AF21" s="158">
        <f t="shared" si="19"/>
        <v>0</v>
      </c>
      <c r="AG21" s="158">
        <f t="shared" si="19"/>
        <v>0</v>
      </c>
      <c r="AH21" s="158">
        <f t="shared" si="17"/>
        <v>0</v>
      </c>
      <c r="AI21" s="158">
        <f t="shared" si="17"/>
        <v>0</v>
      </c>
      <c r="AJ21" s="158">
        <f t="shared" si="17"/>
        <v>0</v>
      </c>
      <c r="AK21" s="158">
        <f t="shared" si="17"/>
        <v>0</v>
      </c>
      <c r="AL21" s="158">
        <f t="shared" si="17"/>
        <v>0</v>
      </c>
      <c r="AM21" s="158">
        <f t="shared" si="17"/>
        <v>0</v>
      </c>
      <c r="AN21" s="158">
        <f t="shared" si="17"/>
        <v>0</v>
      </c>
      <c r="AO21" s="158">
        <f t="shared" si="17"/>
        <v>0</v>
      </c>
      <c r="AP21" s="158">
        <f t="shared" si="17"/>
        <v>0</v>
      </c>
      <c r="AQ21" s="158">
        <f t="shared" si="17"/>
        <v>0</v>
      </c>
      <c r="AR21" s="158">
        <f t="shared" si="17"/>
        <v>0</v>
      </c>
      <c r="AS21" s="158">
        <f t="shared" si="17"/>
        <v>0</v>
      </c>
      <c r="AT21" s="158">
        <f t="shared" si="17"/>
        <v>0</v>
      </c>
      <c r="AU21" s="158">
        <f t="shared" si="17"/>
        <v>0</v>
      </c>
      <c r="AV21" s="180">
        <f t="shared" si="1"/>
        <v>0</v>
      </c>
    </row>
    <row r="22" spans="1:48" x14ac:dyDescent="0.2">
      <c r="A22" s="258">
        <f t="shared" si="14"/>
        <v>2035</v>
      </c>
      <c r="B22" s="259">
        <f>'QUANTITIES - ALT 2'!L18</f>
        <v>0</v>
      </c>
      <c r="C22" s="259">
        <f>'QUANTITIES - ALT 2'!M18</f>
        <v>0</v>
      </c>
      <c r="D22" s="259">
        <f>'QUANTITIES - ALT 2'!N18</f>
        <v>0</v>
      </c>
      <c r="E22" s="259">
        <f>'QUANTITIES - ALT 2'!O18</f>
        <v>0</v>
      </c>
      <c r="F22" s="261">
        <f t="shared" si="2"/>
        <v>0</v>
      </c>
      <c r="G22" s="171"/>
      <c r="H22" s="182">
        <f t="shared" si="3"/>
        <v>0</v>
      </c>
      <c r="I22" s="181">
        <f t="shared" si="4"/>
        <v>0</v>
      </c>
      <c r="J22" s="181">
        <f t="shared" si="5"/>
        <v>0</v>
      </c>
      <c r="K22" s="181">
        <f t="shared" si="6"/>
        <v>0</v>
      </c>
      <c r="L22" s="183">
        <f t="shared" si="7"/>
        <v>0</v>
      </c>
      <c r="N22" s="158"/>
      <c r="O22" s="158"/>
      <c r="P22" s="158">
        <f t="shared" si="15"/>
        <v>0</v>
      </c>
      <c r="Q22" s="158">
        <f t="shared" si="18"/>
        <v>0</v>
      </c>
      <c r="R22" s="158">
        <f t="shared" si="18"/>
        <v>0</v>
      </c>
      <c r="S22" s="158">
        <f t="shared" si="18"/>
        <v>0</v>
      </c>
      <c r="T22" s="158">
        <f t="shared" si="18"/>
        <v>0</v>
      </c>
      <c r="U22" s="158">
        <f t="shared" si="18"/>
        <v>0</v>
      </c>
      <c r="V22" s="158">
        <f t="shared" si="18"/>
        <v>0</v>
      </c>
      <c r="W22" s="158">
        <f t="shared" si="18"/>
        <v>0</v>
      </c>
      <c r="X22" s="158">
        <f t="shared" si="18"/>
        <v>0</v>
      </c>
      <c r="Y22" s="158">
        <f t="shared" si="18"/>
        <v>0</v>
      </c>
      <c r="Z22" s="158">
        <f t="shared" si="18"/>
        <v>0</v>
      </c>
      <c r="AA22" s="158">
        <f t="shared" si="19"/>
        <v>0</v>
      </c>
      <c r="AB22" s="158">
        <f t="shared" si="19"/>
        <v>0</v>
      </c>
      <c r="AC22" s="158">
        <f t="shared" si="19"/>
        <v>0</v>
      </c>
      <c r="AD22" s="158">
        <f t="shared" si="19"/>
        <v>0</v>
      </c>
      <c r="AE22" s="158">
        <f t="shared" si="19"/>
        <v>0</v>
      </c>
      <c r="AF22" s="158">
        <f t="shared" si="19"/>
        <v>0</v>
      </c>
      <c r="AG22" s="158">
        <f t="shared" si="19"/>
        <v>0</v>
      </c>
      <c r="AH22" s="158">
        <f t="shared" si="17"/>
        <v>0</v>
      </c>
      <c r="AI22" s="158">
        <f t="shared" si="17"/>
        <v>0</v>
      </c>
      <c r="AJ22" s="158">
        <f t="shared" si="17"/>
        <v>0</v>
      </c>
      <c r="AK22" s="158">
        <f t="shared" si="17"/>
        <v>0</v>
      </c>
      <c r="AL22" s="158">
        <f t="shared" si="17"/>
        <v>0</v>
      </c>
      <c r="AM22" s="158">
        <f t="shared" si="17"/>
        <v>0</v>
      </c>
      <c r="AN22" s="158">
        <f t="shared" si="17"/>
        <v>0</v>
      </c>
      <c r="AO22" s="158">
        <f t="shared" si="17"/>
        <v>0</v>
      </c>
      <c r="AP22" s="158">
        <f t="shared" si="17"/>
        <v>0</v>
      </c>
      <c r="AQ22" s="158">
        <f t="shared" si="17"/>
        <v>0</v>
      </c>
      <c r="AR22" s="158">
        <f t="shared" si="17"/>
        <v>0</v>
      </c>
      <c r="AS22" s="158">
        <f t="shared" si="17"/>
        <v>0</v>
      </c>
      <c r="AT22" s="158">
        <f t="shared" si="17"/>
        <v>0</v>
      </c>
      <c r="AU22" s="158">
        <f t="shared" si="17"/>
        <v>0</v>
      </c>
      <c r="AV22" s="180">
        <f t="shared" si="1"/>
        <v>0</v>
      </c>
    </row>
    <row r="23" spans="1:48" x14ac:dyDescent="0.2">
      <c r="A23" s="258">
        <f t="shared" si="14"/>
        <v>2036</v>
      </c>
      <c r="B23" s="259">
        <f>'QUANTITIES - ALT 2'!L19</f>
        <v>0</v>
      </c>
      <c r="C23" s="259">
        <f>'QUANTITIES - ALT 2'!M19</f>
        <v>0</v>
      </c>
      <c r="D23" s="259">
        <f>'QUANTITIES - ALT 2'!N19</f>
        <v>0</v>
      </c>
      <c r="E23" s="259">
        <f>'QUANTITIES - ALT 2'!O19</f>
        <v>0</v>
      </c>
      <c r="F23" s="261">
        <f t="shared" si="2"/>
        <v>0</v>
      </c>
      <c r="G23" s="171"/>
      <c r="H23" s="182">
        <f t="shared" si="3"/>
        <v>0</v>
      </c>
      <c r="I23" s="181">
        <f t="shared" si="4"/>
        <v>0</v>
      </c>
      <c r="J23" s="181">
        <f t="shared" si="5"/>
        <v>0</v>
      </c>
      <c r="K23" s="181">
        <f t="shared" si="6"/>
        <v>0</v>
      </c>
      <c r="L23" s="183">
        <f t="shared" si="7"/>
        <v>0</v>
      </c>
      <c r="N23" s="158"/>
      <c r="O23" s="158"/>
      <c r="P23" s="158">
        <f t="shared" si="15"/>
        <v>0</v>
      </c>
      <c r="Q23" s="158">
        <f t="shared" si="18"/>
        <v>0</v>
      </c>
      <c r="R23" s="158">
        <f t="shared" si="18"/>
        <v>0</v>
      </c>
      <c r="S23" s="158">
        <f t="shared" si="18"/>
        <v>0</v>
      </c>
      <c r="T23" s="158">
        <f t="shared" si="18"/>
        <v>0</v>
      </c>
      <c r="U23" s="158">
        <f t="shared" si="18"/>
        <v>0</v>
      </c>
      <c r="V23" s="158">
        <f t="shared" si="18"/>
        <v>0</v>
      </c>
      <c r="W23" s="158">
        <f t="shared" si="18"/>
        <v>0</v>
      </c>
      <c r="X23" s="158">
        <f t="shared" si="18"/>
        <v>0</v>
      </c>
      <c r="Y23" s="158">
        <f t="shared" si="18"/>
        <v>0</v>
      </c>
      <c r="Z23" s="158">
        <f t="shared" si="18"/>
        <v>0</v>
      </c>
      <c r="AA23" s="158">
        <f t="shared" si="19"/>
        <v>0</v>
      </c>
      <c r="AB23" s="158">
        <f t="shared" si="19"/>
        <v>0</v>
      </c>
      <c r="AC23" s="158">
        <f t="shared" si="19"/>
        <v>0</v>
      </c>
      <c r="AD23" s="158">
        <f t="shared" si="19"/>
        <v>0</v>
      </c>
      <c r="AE23" s="158">
        <f t="shared" si="19"/>
        <v>0</v>
      </c>
      <c r="AF23" s="158">
        <f t="shared" si="19"/>
        <v>0</v>
      </c>
      <c r="AG23" s="158">
        <f t="shared" si="19"/>
        <v>0</v>
      </c>
      <c r="AH23" s="158">
        <f t="shared" si="17"/>
        <v>0</v>
      </c>
      <c r="AI23" s="158">
        <f t="shared" si="17"/>
        <v>0</v>
      </c>
      <c r="AJ23" s="158">
        <f t="shared" si="17"/>
        <v>0</v>
      </c>
      <c r="AK23" s="158">
        <f t="shared" si="17"/>
        <v>0</v>
      </c>
      <c r="AL23" s="158">
        <f t="shared" si="17"/>
        <v>0</v>
      </c>
      <c r="AM23" s="158">
        <f t="shared" si="17"/>
        <v>0</v>
      </c>
      <c r="AN23" s="158">
        <f t="shared" si="17"/>
        <v>0</v>
      </c>
      <c r="AO23" s="158">
        <f t="shared" si="17"/>
        <v>0</v>
      </c>
      <c r="AP23" s="158">
        <f t="shared" si="17"/>
        <v>0</v>
      </c>
      <c r="AQ23" s="158">
        <f t="shared" si="17"/>
        <v>0</v>
      </c>
      <c r="AR23" s="158">
        <f t="shared" si="17"/>
        <v>0</v>
      </c>
      <c r="AS23" s="158">
        <f t="shared" si="17"/>
        <v>0</v>
      </c>
      <c r="AT23" s="158">
        <f t="shared" si="17"/>
        <v>0</v>
      </c>
      <c r="AU23" s="158">
        <f t="shared" si="17"/>
        <v>0</v>
      </c>
      <c r="AV23" s="180">
        <f t="shared" si="1"/>
        <v>0</v>
      </c>
    </row>
    <row r="24" spans="1:48" x14ac:dyDescent="0.2">
      <c r="A24" s="258">
        <f t="shared" si="14"/>
        <v>2037</v>
      </c>
      <c r="B24" s="259">
        <f>'QUANTITIES - ALT 2'!L20</f>
        <v>0</v>
      </c>
      <c r="C24" s="259">
        <f>'QUANTITIES - ALT 2'!M20</f>
        <v>0</v>
      </c>
      <c r="D24" s="259">
        <f>'QUANTITIES - ALT 2'!N20</f>
        <v>0</v>
      </c>
      <c r="E24" s="259">
        <f>'QUANTITIES - ALT 2'!O20</f>
        <v>0</v>
      </c>
      <c r="F24" s="261">
        <f t="shared" si="2"/>
        <v>0</v>
      </c>
      <c r="G24" s="171"/>
      <c r="H24" s="182">
        <f t="shared" si="3"/>
        <v>0</v>
      </c>
      <c r="I24" s="181">
        <f t="shared" si="4"/>
        <v>0</v>
      </c>
      <c r="J24" s="181">
        <f t="shared" si="5"/>
        <v>0</v>
      </c>
      <c r="K24" s="181">
        <f t="shared" si="6"/>
        <v>0</v>
      </c>
      <c r="L24" s="183">
        <f t="shared" si="7"/>
        <v>0</v>
      </c>
      <c r="N24" s="158"/>
      <c r="O24" s="158"/>
      <c r="P24" s="158">
        <f t="shared" si="15"/>
        <v>0</v>
      </c>
      <c r="Q24" s="158">
        <f t="shared" si="18"/>
        <v>0</v>
      </c>
      <c r="R24" s="158">
        <f t="shared" si="18"/>
        <v>0</v>
      </c>
      <c r="S24" s="158">
        <f t="shared" si="18"/>
        <v>0</v>
      </c>
      <c r="T24" s="158">
        <f t="shared" si="18"/>
        <v>0</v>
      </c>
      <c r="U24" s="158">
        <f t="shared" si="18"/>
        <v>0</v>
      </c>
      <c r="V24" s="158">
        <f t="shared" si="18"/>
        <v>0</v>
      </c>
      <c r="W24" s="158">
        <f t="shared" si="18"/>
        <v>0</v>
      </c>
      <c r="X24" s="158">
        <f t="shared" si="18"/>
        <v>0</v>
      </c>
      <c r="Y24" s="158">
        <f t="shared" si="18"/>
        <v>0</v>
      </c>
      <c r="Z24" s="158">
        <f t="shared" si="18"/>
        <v>0</v>
      </c>
      <c r="AA24" s="158">
        <f t="shared" si="19"/>
        <v>0</v>
      </c>
      <c r="AB24" s="158">
        <f t="shared" si="19"/>
        <v>0</v>
      </c>
      <c r="AC24" s="158">
        <f t="shared" si="19"/>
        <v>0</v>
      </c>
      <c r="AD24" s="158">
        <f t="shared" si="19"/>
        <v>0</v>
      </c>
      <c r="AE24" s="158">
        <f t="shared" si="19"/>
        <v>0</v>
      </c>
      <c r="AF24" s="158">
        <f t="shared" si="19"/>
        <v>0</v>
      </c>
      <c r="AG24" s="158">
        <f t="shared" si="19"/>
        <v>0</v>
      </c>
      <c r="AH24" s="158">
        <f t="shared" si="17"/>
        <v>0</v>
      </c>
      <c r="AI24" s="158">
        <f t="shared" si="17"/>
        <v>0</v>
      </c>
      <c r="AJ24" s="158">
        <f t="shared" si="17"/>
        <v>0</v>
      </c>
      <c r="AK24" s="158">
        <f t="shared" si="17"/>
        <v>0</v>
      </c>
      <c r="AL24" s="158">
        <f t="shared" si="17"/>
        <v>0</v>
      </c>
      <c r="AM24" s="158">
        <f t="shared" si="17"/>
        <v>0</v>
      </c>
      <c r="AN24" s="158">
        <f t="shared" si="17"/>
        <v>0</v>
      </c>
      <c r="AO24" s="158">
        <f t="shared" si="17"/>
        <v>0</v>
      </c>
      <c r="AP24" s="158">
        <f t="shared" si="17"/>
        <v>0</v>
      </c>
      <c r="AQ24" s="158">
        <f t="shared" si="17"/>
        <v>0</v>
      </c>
      <c r="AR24" s="158">
        <f t="shared" si="17"/>
        <v>0</v>
      </c>
      <c r="AS24" s="158">
        <f t="shared" si="17"/>
        <v>0</v>
      </c>
      <c r="AT24" s="158">
        <f t="shared" si="17"/>
        <v>0</v>
      </c>
      <c r="AU24" s="158">
        <f t="shared" si="17"/>
        <v>0</v>
      </c>
      <c r="AV24" s="180">
        <f t="shared" si="1"/>
        <v>0</v>
      </c>
    </row>
    <row r="25" spans="1:48" x14ac:dyDescent="0.2">
      <c r="A25" s="258">
        <f t="shared" si="14"/>
        <v>2038</v>
      </c>
      <c r="B25" s="259">
        <f>'QUANTITIES - ALT 2'!L21</f>
        <v>0</v>
      </c>
      <c r="C25" s="259">
        <f>'QUANTITIES - ALT 2'!M21</f>
        <v>0</v>
      </c>
      <c r="D25" s="259">
        <f>'QUANTITIES - ALT 2'!N21</f>
        <v>0</v>
      </c>
      <c r="E25" s="259">
        <f>'QUANTITIES - ALT 2'!O21</f>
        <v>0</v>
      </c>
      <c r="F25" s="261">
        <f t="shared" si="2"/>
        <v>0</v>
      </c>
      <c r="G25" s="171"/>
      <c r="H25" s="182">
        <f t="shared" si="3"/>
        <v>0</v>
      </c>
      <c r="I25" s="181">
        <f t="shared" si="4"/>
        <v>0</v>
      </c>
      <c r="J25" s="181">
        <f t="shared" si="5"/>
        <v>0</v>
      </c>
      <c r="K25" s="181">
        <f t="shared" si="6"/>
        <v>0</v>
      </c>
      <c r="L25" s="183">
        <f t="shared" si="7"/>
        <v>0</v>
      </c>
      <c r="N25" s="158"/>
      <c r="O25" s="158"/>
      <c r="P25" s="158">
        <f t="shared" si="15"/>
        <v>0</v>
      </c>
      <c r="Q25" s="158">
        <f t="shared" si="18"/>
        <v>0</v>
      </c>
      <c r="R25" s="158">
        <f t="shared" si="18"/>
        <v>0</v>
      </c>
      <c r="S25" s="158">
        <f t="shared" si="18"/>
        <v>0</v>
      </c>
      <c r="T25" s="158">
        <f t="shared" si="18"/>
        <v>0</v>
      </c>
      <c r="U25" s="158">
        <f t="shared" si="18"/>
        <v>0</v>
      </c>
      <c r="V25" s="158">
        <f t="shared" si="18"/>
        <v>0</v>
      </c>
      <c r="W25" s="158">
        <f t="shared" si="18"/>
        <v>0</v>
      </c>
      <c r="X25" s="158">
        <f t="shared" si="18"/>
        <v>0</v>
      </c>
      <c r="Y25" s="158">
        <f t="shared" si="18"/>
        <v>0</v>
      </c>
      <c r="Z25" s="158">
        <f t="shared" si="18"/>
        <v>0</v>
      </c>
      <c r="AA25" s="158">
        <f t="shared" si="19"/>
        <v>0</v>
      </c>
      <c r="AB25" s="158">
        <f t="shared" si="19"/>
        <v>0</v>
      </c>
      <c r="AC25" s="158">
        <f t="shared" si="19"/>
        <v>0</v>
      </c>
      <c r="AD25" s="158">
        <f t="shared" si="19"/>
        <v>0</v>
      </c>
      <c r="AE25" s="158">
        <f t="shared" si="19"/>
        <v>0</v>
      </c>
      <c r="AF25" s="158">
        <f t="shared" si="19"/>
        <v>0</v>
      </c>
      <c r="AG25" s="158">
        <f t="shared" si="19"/>
        <v>0</v>
      </c>
      <c r="AH25" s="158">
        <f t="shared" si="17"/>
        <v>0</v>
      </c>
      <c r="AI25" s="158">
        <f t="shared" si="17"/>
        <v>0</v>
      </c>
      <c r="AJ25" s="158">
        <f t="shared" si="17"/>
        <v>0</v>
      </c>
      <c r="AK25" s="158">
        <f t="shared" si="17"/>
        <v>0</v>
      </c>
      <c r="AL25" s="158">
        <f t="shared" si="17"/>
        <v>0</v>
      </c>
      <c r="AM25" s="158">
        <f t="shared" si="17"/>
        <v>0</v>
      </c>
      <c r="AN25" s="158">
        <f t="shared" si="17"/>
        <v>0</v>
      </c>
      <c r="AO25" s="158">
        <f t="shared" si="17"/>
        <v>0</v>
      </c>
      <c r="AP25" s="158">
        <f t="shared" si="17"/>
        <v>0</v>
      </c>
      <c r="AQ25" s="158">
        <f t="shared" si="17"/>
        <v>0</v>
      </c>
      <c r="AR25" s="158">
        <f t="shared" si="17"/>
        <v>0</v>
      </c>
      <c r="AS25" s="158">
        <f t="shared" si="17"/>
        <v>0</v>
      </c>
      <c r="AT25" s="158">
        <f t="shared" si="17"/>
        <v>0</v>
      </c>
      <c r="AU25" s="158">
        <f t="shared" si="17"/>
        <v>0</v>
      </c>
      <c r="AV25" s="180">
        <f t="shared" si="1"/>
        <v>0</v>
      </c>
    </row>
    <row r="26" spans="1:48" x14ac:dyDescent="0.2">
      <c r="A26" s="258">
        <f t="shared" si="14"/>
        <v>2039</v>
      </c>
      <c r="B26" s="259">
        <f>'QUANTITIES - ALT 2'!L22</f>
        <v>0</v>
      </c>
      <c r="C26" s="259">
        <f>'QUANTITIES - ALT 2'!M22</f>
        <v>0</v>
      </c>
      <c r="D26" s="259">
        <f>'QUANTITIES - ALT 2'!N22</f>
        <v>0</v>
      </c>
      <c r="E26" s="259">
        <f>'QUANTITIES - ALT 2'!O22</f>
        <v>0</v>
      </c>
      <c r="F26" s="261">
        <f t="shared" si="2"/>
        <v>0</v>
      </c>
      <c r="G26" s="171"/>
      <c r="H26" s="182">
        <f t="shared" si="3"/>
        <v>0</v>
      </c>
      <c r="I26" s="181">
        <f t="shared" si="4"/>
        <v>0</v>
      </c>
      <c r="J26" s="181">
        <f t="shared" si="5"/>
        <v>0</v>
      </c>
      <c r="K26" s="181">
        <f t="shared" si="6"/>
        <v>0</v>
      </c>
      <c r="L26" s="183">
        <f t="shared" si="7"/>
        <v>0</v>
      </c>
      <c r="N26" s="158"/>
      <c r="O26" s="158"/>
      <c r="P26" s="158">
        <f t="shared" si="15"/>
        <v>0</v>
      </c>
      <c r="Q26" s="158">
        <f t="shared" si="18"/>
        <v>0</v>
      </c>
      <c r="R26" s="158">
        <f t="shared" si="18"/>
        <v>0</v>
      </c>
      <c r="S26" s="158">
        <f t="shared" si="18"/>
        <v>0</v>
      </c>
      <c r="T26" s="158">
        <f t="shared" si="18"/>
        <v>0</v>
      </c>
      <c r="U26" s="158">
        <f t="shared" si="18"/>
        <v>0</v>
      </c>
      <c r="V26" s="158">
        <f t="shared" si="18"/>
        <v>0</v>
      </c>
      <c r="W26" s="158">
        <f t="shared" si="18"/>
        <v>0</v>
      </c>
      <c r="X26" s="158">
        <f t="shared" si="18"/>
        <v>0</v>
      </c>
      <c r="Y26" s="158">
        <f t="shared" si="18"/>
        <v>0</v>
      </c>
      <c r="Z26" s="158">
        <f t="shared" si="18"/>
        <v>0</v>
      </c>
      <c r="AA26" s="158">
        <f t="shared" si="19"/>
        <v>0</v>
      </c>
      <c r="AB26" s="158">
        <f t="shared" si="19"/>
        <v>0</v>
      </c>
      <c r="AC26" s="158">
        <f t="shared" si="19"/>
        <v>0</v>
      </c>
      <c r="AD26" s="158">
        <f t="shared" si="19"/>
        <v>0</v>
      </c>
      <c r="AE26" s="158">
        <f t="shared" si="19"/>
        <v>0</v>
      </c>
      <c r="AF26" s="158">
        <f t="shared" si="19"/>
        <v>0</v>
      </c>
      <c r="AG26" s="158">
        <f t="shared" si="19"/>
        <v>0</v>
      </c>
      <c r="AH26" s="158">
        <f t="shared" si="17"/>
        <v>0</v>
      </c>
      <c r="AI26" s="158">
        <f t="shared" si="17"/>
        <v>0</v>
      </c>
      <c r="AJ26" s="158">
        <f t="shared" si="17"/>
        <v>0</v>
      </c>
      <c r="AK26" s="158">
        <f t="shared" si="17"/>
        <v>0</v>
      </c>
      <c r="AL26" s="158">
        <f t="shared" si="17"/>
        <v>0</v>
      </c>
      <c r="AM26" s="158">
        <f t="shared" si="17"/>
        <v>0</v>
      </c>
      <c r="AN26" s="158">
        <f t="shared" si="17"/>
        <v>0</v>
      </c>
      <c r="AO26" s="158">
        <f t="shared" si="17"/>
        <v>0</v>
      </c>
      <c r="AP26" s="158">
        <f t="shared" si="17"/>
        <v>0</v>
      </c>
      <c r="AQ26" s="158">
        <f t="shared" si="17"/>
        <v>0</v>
      </c>
      <c r="AR26" s="158">
        <f t="shared" si="17"/>
        <v>0</v>
      </c>
      <c r="AS26" s="158">
        <f t="shared" si="17"/>
        <v>0</v>
      </c>
      <c r="AT26" s="158">
        <f t="shared" si="17"/>
        <v>0</v>
      </c>
      <c r="AU26" s="158">
        <f t="shared" si="17"/>
        <v>0</v>
      </c>
      <c r="AV26" s="180">
        <f t="shared" si="1"/>
        <v>0</v>
      </c>
    </row>
    <row r="27" spans="1:48" x14ac:dyDescent="0.2">
      <c r="A27" s="258">
        <f t="shared" si="14"/>
        <v>2040</v>
      </c>
      <c r="B27" s="259">
        <f>'QUANTITIES - ALT 2'!L23</f>
        <v>0</v>
      </c>
      <c r="C27" s="259">
        <f>'QUANTITIES - ALT 2'!M23</f>
        <v>0</v>
      </c>
      <c r="D27" s="259">
        <f>'QUANTITIES - ALT 2'!N23</f>
        <v>0</v>
      </c>
      <c r="E27" s="259">
        <f>'QUANTITIES - ALT 2'!O23</f>
        <v>0</v>
      </c>
      <c r="F27" s="261">
        <f t="shared" si="2"/>
        <v>0</v>
      </c>
      <c r="G27" s="171"/>
      <c r="H27" s="182">
        <f t="shared" si="3"/>
        <v>0</v>
      </c>
      <c r="I27" s="181">
        <f t="shared" si="4"/>
        <v>0</v>
      </c>
      <c r="J27" s="181">
        <f t="shared" si="5"/>
        <v>0</v>
      </c>
      <c r="K27" s="181">
        <f t="shared" si="6"/>
        <v>0</v>
      </c>
      <c r="L27" s="183">
        <f t="shared" si="7"/>
        <v>0</v>
      </c>
      <c r="N27" s="158"/>
      <c r="O27" s="158"/>
      <c r="P27" s="158">
        <f t="shared" si="15"/>
        <v>0</v>
      </c>
      <c r="Q27" s="158">
        <f t="shared" si="15"/>
        <v>0</v>
      </c>
      <c r="R27" s="158">
        <f t="shared" si="15"/>
        <v>0</v>
      </c>
      <c r="S27" s="158">
        <f t="shared" si="15"/>
        <v>0</v>
      </c>
      <c r="T27" s="158">
        <f t="shared" si="15"/>
        <v>0</v>
      </c>
      <c r="U27" s="158">
        <f t="shared" si="15"/>
        <v>0</v>
      </c>
      <c r="V27" s="158">
        <f t="shared" si="15"/>
        <v>0</v>
      </c>
      <c r="W27" s="158">
        <f t="shared" si="15"/>
        <v>0</v>
      </c>
      <c r="X27" s="158">
        <f t="shared" si="15"/>
        <v>0</v>
      </c>
      <c r="Y27" s="158">
        <f t="shared" si="15"/>
        <v>0</v>
      </c>
      <c r="Z27" s="158">
        <f t="shared" si="15"/>
        <v>0</v>
      </c>
      <c r="AA27" s="158">
        <f t="shared" si="15"/>
        <v>0</v>
      </c>
      <c r="AB27" s="158">
        <f t="shared" si="15"/>
        <v>0</v>
      </c>
      <c r="AC27" s="158">
        <f t="shared" si="15"/>
        <v>0</v>
      </c>
      <c r="AD27" s="158">
        <f t="shared" si="15"/>
        <v>0</v>
      </c>
      <c r="AE27" s="158">
        <f t="shared" si="15"/>
        <v>0</v>
      </c>
      <c r="AF27" s="158">
        <f t="shared" ref="AF27:AU42" si="20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20"/>
        <v>0</v>
      </c>
      <c r="AH27" s="158">
        <f t="shared" si="20"/>
        <v>0</v>
      </c>
      <c r="AI27" s="158">
        <f t="shared" si="20"/>
        <v>0</v>
      </c>
      <c r="AJ27" s="158">
        <f t="shared" si="20"/>
        <v>0</v>
      </c>
      <c r="AK27" s="158">
        <f t="shared" si="20"/>
        <v>0</v>
      </c>
      <c r="AL27" s="158">
        <f t="shared" si="20"/>
        <v>0</v>
      </c>
      <c r="AM27" s="158">
        <f t="shared" si="20"/>
        <v>0</v>
      </c>
      <c r="AN27" s="158">
        <f t="shared" si="20"/>
        <v>0</v>
      </c>
      <c r="AO27" s="158">
        <f t="shared" si="20"/>
        <v>0</v>
      </c>
      <c r="AP27" s="158">
        <f t="shared" si="20"/>
        <v>0</v>
      </c>
      <c r="AQ27" s="158">
        <f t="shared" si="20"/>
        <v>0</v>
      </c>
      <c r="AR27" s="158">
        <f t="shared" si="20"/>
        <v>0</v>
      </c>
      <c r="AS27" s="158">
        <f t="shared" si="20"/>
        <v>0</v>
      </c>
      <c r="AT27" s="158">
        <f t="shared" si="20"/>
        <v>0</v>
      </c>
      <c r="AU27" s="158">
        <f t="shared" si="20"/>
        <v>0</v>
      </c>
      <c r="AV27" s="180">
        <f t="shared" si="1"/>
        <v>0</v>
      </c>
    </row>
    <row r="28" spans="1:48" x14ac:dyDescent="0.2">
      <c r="A28" s="258">
        <f t="shared" si="14"/>
        <v>2041</v>
      </c>
      <c r="B28" s="259">
        <f>'QUANTITIES - ALT 2'!L24</f>
        <v>0</v>
      </c>
      <c r="C28" s="259">
        <f>'QUANTITIES - ALT 2'!M24</f>
        <v>0</v>
      </c>
      <c r="D28" s="259">
        <f>'QUANTITIES - ALT 2'!N24</f>
        <v>0</v>
      </c>
      <c r="E28" s="259">
        <f>'QUANTITIES - ALT 2'!O24</f>
        <v>0</v>
      </c>
      <c r="F28" s="261">
        <f t="shared" si="2"/>
        <v>0</v>
      </c>
      <c r="G28" s="171"/>
      <c r="H28" s="182">
        <f t="shared" si="3"/>
        <v>0</v>
      </c>
      <c r="I28" s="181">
        <f t="shared" si="4"/>
        <v>0</v>
      </c>
      <c r="J28" s="181">
        <f t="shared" si="5"/>
        <v>0</v>
      </c>
      <c r="K28" s="181">
        <f t="shared" si="6"/>
        <v>0</v>
      </c>
      <c r="L28" s="183">
        <f t="shared" si="7"/>
        <v>0</v>
      </c>
      <c r="N28" s="158"/>
      <c r="O28" s="158"/>
      <c r="P28" s="158">
        <f t="shared" si="15"/>
        <v>0</v>
      </c>
      <c r="Q28" s="158">
        <f t="shared" si="15"/>
        <v>0</v>
      </c>
      <c r="R28" s="158">
        <f t="shared" si="15"/>
        <v>0</v>
      </c>
      <c r="S28" s="158">
        <f t="shared" si="15"/>
        <v>0</v>
      </c>
      <c r="T28" s="158">
        <f t="shared" si="15"/>
        <v>0</v>
      </c>
      <c r="U28" s="158">
        <f t="shared" si="15"/>
        <v>0</v>
      </c>
      <c r="V28" s="158">
        <f t="shared" si="15"/>
        <v>0</v>
      </c>
      <c r="W28" s="158">
        <f t="shared" si="15"/>
        <v>0</v>
      </c>
      <c r="X28" s="158">
        <f t="shared" si="15"/>
        <v>0</v>
      </c>
      <c r="Y28" s="158">
        <f t="shared" si="15"/>
        <v>0</v>
      </c>
      <c r="Z28" s="158">
        <f t="shared" si="15"/>
        <v>0</v>
      </c>
      <c r="AA28" s="158">
        <f t="shared" si="15"/>
        <v>0</v>
      </c>
      <c r="AB28" s="158">
        <f t="shared" si="15"/>
        <v>0</v>
      </c>
      <c r="AC28" s="158">
        <f t="shared" si="15"/>
        <v>0</v>
      </c>
      <c r="AD28" s="158">
        <f t="shared" si="15"/>
        <v>0</v>
      </c>
      <c r="AE28" s="158">
        <f t="shared" si="15"/>
        <v>0</v>
      </c>
      <c r="AF28" s="158">
        <f t="shared" si="20"/>
        <v>0</v>
      </c>
      <c r="AG28" s="158">
        <f t="shared" si="20"/>
        <v>0</v>
      </c>
      <c r="AH28" s="158">
        <f t="shared" si="20"/>
        <v>0</v>
      </c>
      <c r="AI28" s="158">
        <f t="shared" si="20"/>
        <v>0</v>
      </c>
      <c r="AJ28" s="158">
        <f t="shared" si="20"/>
        <v>0</v>
      </c>
      <c r="AK28" s="158">
        <f t="shared" si="20"/>
        <v>0</v>
      </c>
      <c r="AL28" s="158">
        <f t="shared" si="20"/>
        <v>0</v>
      </c>
      <c r="AM28" s="158">
        <f t="shared" si="20"/>
        <v>0</v>
      </c>
      <c r="AN28" s="158">
        <f t="shared" si="20"/>
        <v>0</v>
      </c>
      <c r="AO28" s="158">
        <f t="shared" si="20"/>
        <v>0</v>
      </c>
      <c r="AP28" s="158">
        <f t="shared" si="20"/>
        <v>0</v>
      </c>
      <c r="AQ28" s="158">
        <f t="shared" si="20"/>
        <v>0</v>
      </c>
      <c r="AR28" s="158">
        <f t="shared" si="20"/>
        <v>0</v>
      </c>
      <c r="AS28" s="158">
        <f t="shared" si="20"/>
        <v>0</v>
      </c>
      <c r="AT28" s="158">
        <f t="shared" si="20"/>
        <v>0</v>
      </c>
      <c r="AU28" s="158">
        <f t="shared" si="20"/>
        <v>0</v>
      </c>
      <c r="AV28" s="158">
        <f t="shared" ref="AV28:AV46" si="21">IF($A28=AV$7,$A$5*$B28+$B$5*$C28+$C$5*$D28+$D$5*$E28,IF($A28+$H$4=AV$7,$A$5*$B28+$B$5*$C28+$C$5*$D28+$D$5*$E28,0))</f>
        <v>0</v>
      </c>
    </row>
    <row r="29" spans="1:48" x14ac:dyDescent="0.2">
      <c r="A29" s="258">
        <f t="shared" si="14"/>
        <v>2042</v>
      </c>
      <c r="B29" s="259">
        <f>'QUANTITIES - ALT 2'!L25</f>
        <v>0</v>
      </c>
      <c r="C29" s="259">
        <f>'QUANTITIES - ALT 2'!M25</f>
        <v>0</v>
      </c>
      <c r="D29" s="259">
        <f>'QUANTITIES - ALT 2'!N25</f>
        <v>0</v>
      </c>
      <c r="E29" s="259">
        <f>'QUANTITIES - ALT 2'!O25</f>
        <v>0</v>
      </c>
      <c r="F29" s="261">
        <f t="shared" si="2"/>
        <v>0</v>
      </c>
      <c r="G29" s="171"/>
      <c r="H29" s="182">
        <f t="shared" si="3"/>
        <v>0</v>
      </c>
      <c r="I29" s="181">
        <f t="shared" si="4"/>
        <v>0</v>
      </c>
      <c r="J29" s="181">
        <f t="shared" si="5"/>
        <v>0</v>
      </c>
      <c r="K29" s="181">
        <f t="shared" si="6"/>
        <v>0</v>
      </c>
      <c r="L29" s="183">
        <f t="shared" si="7"/>
        <v>0</v>
      </c>
      <c r="N29" s="158"/>
      <c r="O29" s="158"/>
      <c r="P29" s="158">
        <f t="shared" si="15"/>
        <v>0</v>
      </c>
      <c r="Q29" s="158">
        <f t="shared" si="15"/>
        <v>0</v>
      </c>
      <c r="R29" s="158">
        <f t="shared" si="15"/>
        <v>0</v>
      </c>
      <c r="S29" s="158">
        <f t="shared" si="15"/>
        <v>0</v>
      </c>
      <c r="T29" s="158">
        <f t="shared" si="15"/>
        <v>0</v>
      </c>
      <c r="U29" s="158">
        <f t="shared" si="15"/>
        <v>0</v>
      </c>
      <c r="V29" s="158">
        <f t="shared" si="15"/>
        <v>0</v>
      </c>
      <c r="W29" s="158">
        <f t="shared" si="15"/>
        <v>0</v>
      </c>
      <c r="X29" s="158">
        <f t="shared" si="15"/>
        <v>0</v>
      </c>
      <c r="Y29" s="158">
        <f t="shared" si="15"/>
        <v>0</v>
      </c>
      <c r="Z29" s="158">
        <f t="shared" si="15"/>
        <v>0</v>
      </c>
      <c r="AA29" s="158">
        <f t="shared" si="15"/>
        <v>0</v>
      </c>
      <c r="AB29" s="158">
        <f t="shared" si="15"/>
        <v>0</v>
      </c>
      <c r="AC29" s="158">
        <f t="shared" si="15"/>
        <v>0</v>
      </c>
      <c r="AD29" s="158">
        <f t="shared" si="15"/>
        <v>0</v>
      </c>
      <c r="AE29" s="158">
        <f t="shared" si="15"/>
        <v>0</v>
      </c>
      <c r="AF29" s="158">
        <f t="shared" si="20"/>
        <v>0</v>
      </c>
      <c r="AG29" s="158">
        <f t="shared" si="20"/>
        <v>0</v>
      </c>
      <c r="AH29" s="158">
        <f t="shared" si="20"/>
        <v>0</v>
      </c>
      <c r="AI29" s="158">
        <f t="shared" si="20"/>
        <v>0</v>
      </c>
      <c r="AJ29" s="158">
        <f t="shared" si="20"/>
        <v>0</v>
      </c>
      <c r="AK29" s="158">
        <f t="shared" si="20"/>
        <v>0</v>
      </c>
      <c r="AL29" s="158">
        <f t="shared" si="20"/>
        <v>0</v>
      </c>
      <c r="AM29" s="158">
        <f t="shared" si="20"/>
        <v>0</v>
      </c>
      <c r="AN29" s="158">
        <f t="shared" si="20"/>
        <v>0</v>
      </c>
      <c r="AO29" s="158">
        <f t="shared" si="20"/>
        <v>0</v>
      </c>
      <c r="AP29" s="158">
        <f t="shared" si="20"/>
        <v>0</v>
      </c>
      <c r="AQ29" s="158">
        <f t="shared" si="20"/>
        <v>0</v>
      </c>
      <c r="AR29" s="158">
        <f t="shared" si="20"/>
        <v>0</v>
      </c>
      <c r="AS29" s="158">
        <f t="shared" si="20"/>
        <v>0</v>
      </c>
      <c r="AT29" s="158">
        <f t="shared" si="20"/>
        <v>0</v>
      </c>
      <c r="AU29" s="158">
        <f t="shared" si="20"/>
        <v>0</v>
      </c>
      <c r="AV29" s="158">
        <f t="shared" si="21"/>
        <v>0</v>
      </c>
    </row>
    <row r="30" spans="1:48" x14ac:dyDescent="0.2">
      <c r="A30" s="258">
        <f t="shared" si="14"/>
        <v>2043</v>
      </c>
      <c r="B30" s="259">
        <f>'QUANTITIES - ALT 2'!L26</f>
        <v>0</v>
      </c>
      <c r="C30" s="259">
        <f>'QUANTITIES - ALT 2'!M26</f>
        <v>0</v>
      </c>
      <c r="D30" s="259">
        <f>'QUANTITIES - ALT 2'!N26</f>
        <v>0</v>
      </c>
      <c r="E30" s="259">
        <f>'QUANTITIES - ALT 2'!O26</f>
        <v>0</v>
      </c>
      <c r="F30" s="261">
        <f t="shared" si="2"/>
        <v>0</v>
      </c>
      <c r="G30" s="171"/>
      <c r="H30" s="182">
        <f t="shared" si="3"/>
        <v>0</v>
      </c>
      <c r="I30" s="181">
        <f t="shared" si="4"/>
        <v>0</v>
      </c>
      <c r="J30" s="181">
        <f t="shared" si="5"/>
        <v>0</v>
      </c>
      <c r="K30" s="181">
        <f t="shared" si="6"/>
        <v>0</v>
      </c>
      <c r="L30" s="183">
        <f t="shared" si="7"/>
        <v>0</v>
      </c>
      <c r="N30" s="158"/>
      <c r="O30" s="158"/>
      <c r="P30" s="158">
        <f t="shared" si="15"/>
        <v>0</v>
      </c>
      <c r="Q30" s="158">
        <f t="shared" si="15"/>
        <v>0</v>
      </c>
      <c r="R30" s="158">
        <f t="shared" si="15"/>
        <v>0</v>
      </c>
      <c r="S30" s="158">
        <f t="shared" si="15"/>
        <v>0</v>
      </c>
      <c r="T30" s="158">
        <f t="shared" si="15"/>
        <v>0</v>
      </c>
      <c r="U30" s="158">
        <f t="shared" si="15"/>
        <v>0</v>
      </c>
      <c r="V30" s="158">
        <f t="shared" si="15"/>
        <v>0</v>
      </c>
      <c r="W30" s="158">
        <f t="shared" si="15"/>
        <v>0</v>
      </c>
      <c r="X30" s="158">
        <f t="shared" si="15"/>
        <v>0</v>
      </c>
      <c r="Y30" s="158">
        <f t="shared" si="15"/>
        <v>0</v>
      </c>
      <c r="Z30" s="158">
        <f t="shared" si="15"/>
        <v>0</v>
      </c>
      <c r="AA30" s="158">
        <f t="shared" si="15"/>
        <v>0</v>
      </c>
      <c r="AB30" s="158">
        <f t="shared" si="15"/>
        <v>0</v>
      </c>
      <c r="AC30" s="158">
        <f t="shared" si="15"/>
        <v>0</v>
      </c>
      <c r="AD30" s="158">
        <f t="shared" si="15"/>
        <v>0</v>
      </c>
      <c r="AE30" s="158">
        <f t="shared" si="15"/>
        <v>0</v>
      </c>
      <c r="AF30" s="158">
        <f t="shared" si="20"/>
        <v>0</v>
      </c>
      <c r="AG30" s="158">
        <f t="shared" si="20"/>
        <v>0</v>
      </c>
      <c r="AH30" s="158">
        <f t="shared" si="20"/>
        <v>0</v>
      </c>
      <c r="AI30" s="158">
        <f t="shared" si="20"/>
        <v>0</v>
      </c>
      <c r="AJ30" s="158">
        <f t="shared" si="20"/>
        <v>0</v>
      </c>
      <c r="AK30" s="158">
        <f t="shared" si="20"/>
        <v>0</v>
      </c>
      <c r="AL30" s="158">
        <f t="shared" si="20"/>
        <v>0</v>
      </c>
      <c r="AM30" s="158">
        <f t="shared" si="20"/>
        <v>0</v>
      </c>
      <c r="AN30" s="158">
        <f t="shared" si="20"/>
        <v>0</v>
      </c>
      <c r="AO30" s="158">
        <f t="shared" si="20"/>
        <v>0</v>
      </c>
      <c r="AP30" s="158">
        <f t="shared" si="20"/>
        <v>0</v>
      </c>
      <c r="AQ30" s="158">
        <f t="shared" si="20"/>
        <v>0</v>
      </c>
      <c r="AR30" s="158">
        <f t="shared" si="20"/>
        <v>0</v>
      </c>
      <c r="AS30" s="158">
        <f t="shared" si="20"/>
        <v>0</v>
      </c>
      <c r="AT30" s="158">
        <f t="shared" si="20"/>
        <v>0</v>
      </c>
      <c r="AU30" s="158">
        <f t="shared" si="20"/>
        <v>0</v>
      </c>
      <c r="AV30" s="158">
        <f t="shared" si="21"/>
        <v>0</v>
      </c>
    </row>
    <row r="31" spans="1:48" x14ac:dyDescent="0.2">
      <c r="A31" s="258">
        <f t="shared" si="14"/>
        <v>2044</v>
      </c>
      <c r="B31" s="259">
        <f>'QUANTITIES - ALT 2'!L27</f>
        <v>0</v>
      </c>
      <c r="C31" s="259">
        <f>'QUANTITIES - ALT 2'!M27</f>
        <v>0</v>
      </c>
      <c r="D31" s="259">
        <f>'QUANTITIES - ALT 2'!N27</f>
        <v>0</v>
      </c>
      <c r="E31" s="259">
        <f>'QUANTITIES - ALT 2'!O27</f>
        <v>0</v>
      </c>
      <c r="F31" s="261">
        <f t="shared" si="2"/>
        <v>0</v>
      </c>
      <c r="G31" s="171"/>
      <c r="H31" s="182">
        <f t="shared" si="3"/>
        <v>0</v>
      </c>
      <c r="I31" s="181">
        <f t="shared" si="4"/>
        <v>0</v>
      </c>
      <c r="J31" s="181">
        <f t="shared" si="5"/>
        <v>0</v>
      </c>
      <c r="K31" s="181">
        <f t="shared" si="6"/>
        <v>0</v>
      </c>
      <c r="L31" s="183">
        <f t="shared" si="7"/>
        <v>0</v>
      </c>
      <c r="N31" s="158"/>
      <c r="O31" s="158"/>
      <c r="P31" s="158">
        <f t="shared" si="15"/>
        <v>0</v>
      </c>
      <c r="Q31" s="158">
        <f t="shared" si="15"/>
        <v>0</v>
      </c>
      <c r="R31" s="158">
        <f t="shared" si="15"/>
        <v>0</v>
      </c>
      <c r="S31" s="158">
        <f t="shared" si="15"/>
        <v>0</v>
      </c>
      <c r="T31" s="158">
        <f t="shared" si="15"/>
        <v>0</v>
      </c>
      <c r="U31" s="158">
        <f t="shared" si="15"/>
        <v>0</v>
      </c>
      <c r="V31" s="158">
        <f t="shared" si="15"/>
        <v>0</v>
      </c>
      <c r="W31" s="158">
        <f t="shared" si="15"/>
        <v>0</v>
      </c>
      <c r="X31" s="158">
        <f t="shared" si="15"/>
        <v>0</v>
      </c>
      <c r="Y31" s="158">
        <f t="shared" si="15"/>
        <v>0</v>
      </c>
      <c r="Z31" s="158">
        <f t="shared" si="15"/>
        <v>0</v>
      </c>
      <c r="AA31" s="158">
        <f t="shared" si="15"/>
        <v>0</v>
      </c>
      <c r="AB31" s="158">
        <f t="shared" si="15"/>
        <v>0</v>
      </c>
      <c r="AC31" s="158">
        <f t="shared" si="15"/>
        <v>0</v>
      </c>
      <c r="AD31" s="158">
        <f t="shared" si="15"/>
        <v>0</v>
      </c>
      <c r="AE31" s="158">
        <f t="shared" si="15"/>
        <v>0</v>
      </c>
      <c r="AF31" s="158">
        <f t="shared" si="20"/>
        <v>0</v>
      </c>
      <c r="AG31" s="158">
        <f t="shared" si="20"/>
        <v>0</v>
      </c>
      <c r="AH31" s="158">
        <f t="shared" si="20"/>
        <v>0</v>
      </c>
      <c r="AI31" s="158">
        <f t="shared" si="20"/>
        <v>0</v>
      </c>
      <c r="AJ31" s="158">
        <f t="shared" si="20"/>
        <v>0</v>
      </c>
      <c r="AK31" s="158">
        <f t="shared" si="20"/>
        <v>0</v>
      </c>
      <c r="AL31" s="158">
        <f t="shared" si="20"/>
        <v>0</v>
      </c>
      <c r="AM31" s="158">
        <f t="shared" si="20"/>
        <v>0</v>
      </c>
      <c r="AN31" s="158">
        <f t="shared" si="20"/>
        <v>0</v>
      </c>
      <c r="AO31" s="158">
        <f t="shared" si="20"/>
        <v>0</v>
      </c>
      <c r="AP31" s="158">
        <f t="shared" si="20"/>
        <v>0</v>
      </c>
      <c r="AQ31" s="158">
        <f t="shared" si="20"/>
        <v>0</v>
      </c>
      <c r="AR31" s="158">
        <f t="shared" si="20"/>
        <v>0</v>
      </c>
      <c r="AS31" s="158">
        <f t="shared" si="20"/>
        <v>0</v>
      </c>
      <c r="AT31" s="158">
        <f t="shared" si="20"/>
        <v>0</v>
      </c>
      <c r="AU31" s="158">
        <f t="shared" si="20"/>
        <v>0</v>
      </c>
      <c r="AV31" s="158">
        <f t="shared" si="21"/>
        <v>0</v>
      </c>
    </row>
    <row r="32" spans="1:48" x14ac:dyDescent="0.2">
      <c r="A32" s="258">
        <f t="shared" si="14"/>
        <v>2045</v>
      </c>
      <c r="B32" s="259">
        <f>'QUANTITIES - ALT 2'!L28</f>
        <v>0</v>
      </c>
      <c r="C32" s="259">
        <f>'QUANTITIES - ALT 2'!M28</f>
        <v>0</v>
      </c>
      <c r="D32" s="259">
        <f>'QUANTITIES - ALT 2'!N28</f>
        <v>0</v>
      </c>
      <c r="E32" s="259">
        <f>'QUANTITIES - ALT 2'!O28</f>
        <v>0</v>
      </c>
      <c r="F32" s="261">
        <f t="shared" si="2"/>
        <v>0</v>
      </c>
      <c r="G32" s="171"/>
      <c r="H32" s="182">
        <f t="shared" si="3"/>
        <v>0</v>
      </c>
      <c r="I32" s="181">
        <f t="shared" si="4"/>
        <v>0</v>
      </c>
      <c r="J32" s="181">
        <f t="shared" si="5"/>
        <v>0</v>
      </c>
      <c r="K32" s="181">
        <f t="shared" si="6"/>
        <v>0</v>
      </c>
      <c r="L32" s="183">
        <f t="shared" si="7"/>
        <v>0</v>
      </c>
      <c r="N32" s="158"/>
      <c r="O32" s="158"/>
      <c r="P32" s="158">
        <f t="shared" si="15"/>
        <v>0</v>
      </c>
      <c r="Q32" s="158">
        <f t="shared" si="15"/>
        <v>0</v>
      </c>
      <c r="R32" s="158">
        <f t="shared" si="15"/>
        <v>0</v>
      </c>
      <c r="S32" s="158">
        <f t="shared" si="15"/>
        <v>0</v>
      </c>
      <c r="T32" s="158">
        <f t="shared" si="15"/>
        <v>0</v>
      </c>
      <c r="U32" s="158">
        <f t="shared" si="15"/>
        <v>0</v>
      </c>
      <c r="V32" s="158">
        <f t="shared" si="15"/>
        <v>0</v>
      </c>
      <c r="W32" s="158">
        <f t="shared" si="15"/>
        <v>0</v>
      </c>
      <c r="X32" s="158">
        <f t="shared" si="15"/>
        <v>0</v>
      </c>
      <c r="Y32" s="158">
        <f t="shared" si="15"/>
        <v>0</v>
      </c>
      <c r="Z32" s="158">
        <f t="shared" si="15"/>
        <v>0</v>
      </c>
      <c r="AA32" s="158">
        <f t="shared" si="15"/>
        <v>0</v>
      </c>
      <c r="AB32" s="158">
        <f t="shared" si="15"/>
        <v>0</v>
      </c>
      <c r="AC32" s="158">
        <f t="shared" si="15"/>
        <v>0</v>
      </c>
      <c r="AD32" s="158">
        <f t="shared" si="15"/>
        <v>0</v>
      </c>
      <c r="AE32" s="158">
        <f t="shared" si="15"/>
        <v>0</v>
      </c>
      <c r="AF32" s="158">
        <f t="shared" si="20"/>
        <v>0</v>
      </c>
      <c r="AG32" s="158">
        <f t="shared" si="20"/>
        <v>0</v>
      </c>
      <c r="AH32" s="158">
        <f t="shared" si="20"/>
        <v>0</v>
      </c>
      <c r="AI32" s="158">
        <f t="shared" si="20"/>
        <v>0</v>
      </c>
      <c r="AJ32" s="158">
        <f t="shared" si="20"/>
        <v>0</v>
      </c>
      <c r="AK32" s="158">
        <f t="shared" si="20"/>
        <v>0</v>
      </c>
      <c r="AL32" s="158">
        <f t="shared" si="20"/>
        <v>0</v>
      </c>
      <c r="AM32" s="158">
        <f t="shared" si="20"/>
        <v>0</v>
      </c>
      <c r="AN32" s="158">
        <f t="shared" si="20"/>
        <v>0</v>
      </c>
      <c r="AO32" s="158">
        <f t="shared" si="20"/>
        <v>0</v>
      </c>
      <c r="AP32" s="158">
        <f t="shared" si="20"/>
        <v>0</v>
      </c>
      <c r="AQ32" s="158">
        <f t="shared" si="20"/>
        <v>0</v>
      </c>
      <c r="AR32" s="158">
        <f t="shared" si="20"/>
        <v>0</v>
      </c>
      <c r="AS32" s="158">
        <f t="shared" si="20"/>
        <v>0</v>
      </c>
      <c r="AT32" s="158">
        <f t="shared" si="20"/>
        <v>0</v>
      </c>
      <c r="AU32" s="158">
        <f t="shared" si="20"/>
        <v>0</v>
      </c>
      <c r="AV32" s="158">
        <f t="shared" si="21"/>
        <v>0</v>
      </c>
    </row>
    <row r="33" spans="1:48" x14ac:dyDescent="0.2">
      <c r="A33" s="258">
        <f t="shared" si="14"/>
        <v>2046</v>
      </c>
      <c r="B33" s="259">
        <f>'QUANTITIES - ALT 2'!L29</f>
        <v>0</v>
      </c>
      <c r="C33" s="259">
        <f>'QUANTITIES - ALT 2'!M29</f>
        <v>0</v>
      </c>
      <c r="D33" s="259">
        <f>'QUANTITIES - ALT 2'!N29</f>
        <v>0</v>
      </c>
      <c r="E33" s="259">
        <f>'QUANTITIES - ALT 2'!O29</f>
        <v>0</v>
      </c>
      <c r="F33" s="261">
        <f t="shared" si="2"/>
        <v>0</v>
      </c>
      <c r="G33" s="171"/>
      <c r="H33" s="182">
        <f t="shared" si="3"/>
        <v>0</v>
      </c>
      <c r="I33" s="181">
        <f t="shared" si="4"/>
        <v>0</v>
      </c>
      <c r="J33" s="181">
        <f t="shared" si="5"/>
        <v>0</v>
      </c>
      <c r="K33" s="181">
        <f t="shared" si="6"/>
        <v>0</v>
      </c>
      <c r="L33" s="183">
        <f t="shared" si="7"/>
        <v>0</v>
      </c>
      <c r="N33" s="158"/>
      <c r="O33" s="158"/>
      <c r="P33" s="158">
        <f t="shared" si="15"/>
        <v>0</v>
      </c>
      <c r="Q33" s="158">
        <f t="shared" si="15"/>
        <v>0</v>
      </c>
      <c r="R33" s="158">
        <f t="shared" si="15"/>
        <v>0</v>
      </c>
      <c r="S33" s="158">
        <f t="shared" si="15"/>
        <v>0</v>
      </c>
      <c r="T33" s="158">
        <f t="shared" si="15"/>
        <v>0</v>
      </c>
      <c r="U33" s="158">
        <f t="shared" si="15"/>
        <v>0</v>
      </c>
      <c r="V33" s="158">
        <f t="shared" si="15"/>
        <v>0</v>
      </c>
      <c r="W33" s="158">
        <f t="shared" si="15"/>
        <v>0</v>
      </c>
      <c r="X33" s="158">
        <f t="shared" si="15"/>
        <v>0</v>
      </c>
      <c r="Y33" s="158">
        <f t="shared" si="15"/>
        <v>0</v>
      </c>
      <c r="Z33" s="158">
        <f t="shared" si="15"/>
        <v>0</v>
      </c>
      <c r="AA33" s="158">
        <f t="shared" si="15"/>
        <v>0</v>
      </c>
      <c r="AB33" s="158">
        <f t="shared" si="15"/>
        <v>0</v>
      </c>
      <c r="AC33" s="158">
        <f t="shared" si="15"/>
        <v>0</v>
      </c>
      <c r="AD33" s="158">
        <f t="shared" si="15"/>
        <v>0</v>
      </c>
      <c r="AE33" s="158">
        <f t="shared" si="15"/>
        <v>0</v>
      </c>
      <c r="AF33" s="158">
        <f t="shared" si="20"/>
        <v>0</v>
      </c>
      <c r="AG33" s="158">
        <f t="shared" si="20"/>
        <v>0</v>
      </c>
      <c r="AH33" s="158">
        <f t="shared" si="20"/>
        <v>0</v>
      </c>
      <c r="AI33" s="158">
        <f t="shared" si="20"/>
        <v>0</v>
      </c>
      <c r="AJ33" s="158">
        <f t="shared" si="20"/>
        <v>0</v>
      </c>
      <c r="AK33" s="158">
        <f t="shared" si="20"/>
        <v>0</v>
      </c>
      <c r="AL33" s="158">
        <f t="shared" si="20"/>
        <v>0</v>
      </c>
      <c r="AM33" s="158">
        <f t="shared" si="20"/>
        <v>0</v>
      </c>
      <c r="AN33" s="158">
        <f t="shared" si="20"/>
        <v>0</v>
      </c>
      <c r="AO33" s="158">
        <f t="shared" si="20"/>
        <v>0</v>
      </c>
      <c r="AP33" s="158">
        <f t="shared" si="20"/>
        <v>0</v>
      </c>
      <c r="AQ33" s="158">
        <f t="shared" si="20"/>
        <v>0</v>
      </c>
      <c r="AR33" s="158">
        <f t="shared" si="20"/>
        <v>0</v>
      </c>
      <c r="AS33" s="158">
        <f t="shared" si="20"/>
        <v>0</v>
      </c>
      <c r="AT33" s="158">
        <f t="shared" si="20"/>
        <v>0</v>
      </c>
      <c r="AU33" s="158">
        <f t="shared" si="20"/>
        <v>0</v>
      </c>
      <c r="AV33" s="158">
        <f t="shared" si="21"/>
        <v>0</v>
      </c>
    </row>
    <row r="34" spans="1:48" x14ac:dyDescent="0.2">
      <c r="A34" s="258">
        <f t="shared" si="14"/>
        <v>2047</v>
      </c>
      <c r="B34" s="259">
        <f>'QUANTITIES - ALT 2'!L30</f>
        <v>0</v>
      </c>
      <c r="C34" s="259">
        <f>'QUANTITIES - ALT 2'!M30</f>
        <v>0</v>
      </c>
      <c r="D34" s="259">
        <f>'QUANTITIES - ALT 2'!N30</f>
        <v>0</v>
      </c>
      <c r="E34" s="259">
        <f>'QUANTITIES - ALT 2'!O30</f>
        <v>0</v>
      </c>
      <c r="F34" s="261">
        <f t="shared" si="2"/>
        <v>0</v>
      </c>
      <c r="G34" s="171"/>
      <c r="H34" s="182">
        <f t="shared" si="3"/>
        <v>0</v>
      </c>
      <c r="I34" s="181">
        <f t="shared" si="4"/>
        <v>0</v>
      </c>
      <c r="J34" s="181">
        <f t="shared" si="5"/>
        <v>0</v>
      </c>
      <c r="K34" s="181">
        <f t="shared" si="6"/>
        <v>0</v>
      </c>
      <c r="L34" s="183">
        <f t="shared" si="7"/>
        <v>0</v>
      </c>
      <c r="N34" s="158"/>
      <c r="O34" s="158"/>
      <c r="P34" s="158">
        <f t="shared" si="15"/>
        <v>0</v>
      </c>
      <c r="Q34" s="158">
        <f t="shared" si="15"/>
        <v>0</v>
      </c>
      <c r="R34" s="158">
        <f t="shared" si="15"/>
        <v>0</v>
      </c>
      <c r="S34" s="158">
        <f t="shared" si="15"/>
        <v>0</v>
      </c>
      <c r="T34" s="158">
        <f t="shared" si="15"/>
        <v>0</v>
      </c>
      <c r="U34" s="158">
        <f t="shared" si="15"/>
        <v>0</v>
      </c>
      <c r="V34" s="158">
        <f t="shared" si="15"/>
        <v>0</v>
      </c>
      <c r="W34" s="158">
        <f t="shared" si="15"/>
        <v>0</v>
      </c>
      <c r="X34" s="158">
        <f t="shared" si="15"/>
        <v>0</v>
      </c>
      <c r="Y34" s="158">
        <f t="shared" si="15"/>
        <v>0</v>
      </c>
      <c r="Z34" s="158">
        <f t="shared" si="15"/>
        <v>0</v>
      </c>
      <c r="AA34" s="158">
        <f t="shared" si="15"/>
        <v>0</v>
      </c>
      <c r="AB34" s="158">
        <f t="shared" si="15"/>
        <v>0</v>
      </c>
      <c r="AC34" s="158">
        <f t="shared" si="15"/>
        <v>0</v>
      </c>
      <c r="AD34" s="158">
        <f t="shared" si="15"/>
        <v>0</v>
      </c>
      <c r="AE34" s="158">
        <f t="shared" si="15"/>
        <v>0</v>
      </c>
      <c r="AF34" s="158">
        <f t="shared" si="20"/>
        <v>0</v>
      </c>
      <c r="AG34" s="158">
        <f t="shared" si="20"/>
        <v>0</v>
      </c>
      <c r="AH34" s="158">
        <f t="shared" si="20"/>
        <v>0</v>
      </c>
      <c r="AI34" s="158">
        <f t="shared" si="20"/>
        <v>0</v>
      </c>
      <c r="AJ34" s="158">
        <f t="shared" si="20"/>
        <v>0</v>
      </c>
      <c r="AK34" s="158">
        <f t="shared" si="20"/>
        <v>0</v>
      </c>
      <c r="AL34" s="158">
        <f t="shared" si="20"/>
        <v>0</v>
      </c>
      <c r="AM34" s="158">
        <f t="shared" si="20"/>
        <v>0</v>
      </c>
      <c r="AN34" s="158">
        <f t="shared" si="20"/>
        <v>0</v>
      </c>
      <c r="AO34" s="158">
        <f t="shared" si="20"/>
        <v>0</v>
      </c>
      <c r="AP34" s="158">
        <f t="shared" si="20"/>
        <v>0</v>
      </c>
      <c r="AQ34" s="158">
        <f t="shared" si="20"/>
        <v>0</v>
      </c>
      <c r="AR34" s="158">
        <f t="shared" si="20"/>
        <v>0</v>
      </c>
      <c r="AS34" s="158">
        <f t="shared" si="20"/>
        <v>0</v>
      </c>
      <c r="AT34" s="158">
        <f t="shared" si="20"/>
        <v>0</v>
      </c>
      <c r="AU34" s="158">
        <f t="shared" si="20"/>
        <v>0</v>
      </c>
      <c r="AV34" s="158">
        <f t="shared" si="21"/>
        <v>0</v>
      </c>
    </row>
    <row r="35" spans="1:48" x14ac:dyDescent="0.2">
      <c r="A35" s="258">
        <f t="shared" si="14"/>
        <v>2048</v>
      </c>
      <c r="B35" s="259">
        <f>'QUANTITIES - ALT 2'!L31</f>
        <v>0</v>
      </c>
      <c r="C35" s="259">
        <f>'QUANTITIES - ALT 2'!M31</f>
        <v>0</v>
      </c>
      <c r="D35" s="259">
        <f>'QUANTITIES - ALT 2'!N31</f>
        <v>0</v>
      </c>
      <c r="E35" s="259">
        <f>'QUANTITIES - ALT 2'!O31</f>
        <v>0</v>
      </c>
      <c r="F35" s="261">
        <f t="shared" si="2"/>
        <v>0</v>
      </c>
      <c r="G35" s="171"/>
      <c r="H35" s="182">
        <f t="shared" si="3"/>
        <v>0</v>
      </c>
      <c r="I35" s="181">
        <f t="shared" si="4"/>
        <v>0</v>
      </c>
      <c r="J35" s="181">
        <f t="shared" si="5"/>
        <v>0</v>
      </c>
      <c r="K35" s="181">
        <f t="shared" si="6"/>
        <v>0</v>
      </c>
      <c r="L35" s="183">
        <f t="shared" si="7"/>
        <v>0</v>
      </c>
      <c r="N35" s="158"/>
      <c r="O35" s="158"/>
      <c r="P35" s="158">
        <f t="shared" si="15"/>
        <v>0</v>
      </c>
      <c r="Q35" s="158">
        <f t="shared" si="15"/>
        <v>0</v>
      </c>
      <c r="R35" s="158">
        <f t="shared" si="15"/>
        <v>0</v>
      </c>
      <c r="S35" s="158">
        <f t="shared" si="15"/>
        <v>0</v>
      </c>
      <c r="T35" s="158">
        <f t="shared" si="15"/>
        <v>0</v>
      </c>
      <c r="U35" s="158">
        <f t="shared" si="15"/>
        <v>0</v>
      </c>
      <c r="V35" s="158">
        <f t="shared" si="15"/>
        <v>0</v>
      </c>
      <c r="W35" s="158">
        <f t="shared" si="15"/>
        <v>0</v>
      </c>
      <c r="X35" s="158">
        <f t="shared" si="15"/>
        <v>0</v>
      </c>
      <c r="Y35" s="158">
        <f t="shared" si="15"/>
        <v>0</v>
      </c>
      <c r="Z35" s="158">
        <f t="shared" si="15"/>
        <v>0</v>
      </c>
      <c r="AA35" s="158">
        <f t="shared" si="15"/>
        <v>0</v>
      </c>
      <c r="AB35" s="158">
        <f t="shared" si="15"/>
        <v>0</v>
      </c>
      <c r="AC35" s="158">
        <f t="shared" si="15"/>
        <v>0</v>
      </c>
      <c r="AD35" s="158">
        <f t="shared" si="15"/>
        <v>0</v>
      </c>
      <c r="AE35" s="158">
        <f t="shared" si="15"/>
        <v>0</v>
      </c>
      <c r="AF35" s="158">
        <f t="shared" si="20"/>
        <v>0</v>
      </c>
      <c r="AG35" s="158">
        <f t="shared" si="20"/>
        <v>0</v>
      </c>
      <c r="AH35" s="158">
        <f t="shared" si="20"/>
        <v>0</v>
      </c>
      <c r="AI35" s="158">
        <f t="shared" si="20"/>
        <v>0</v>
      </c>
      <c r="AJ35" s="158">
        <f t="shared" si="20"/>
        <v>0</v>
      </c>
      <c r="AK35" s="158">
        <f t="shared" si="20"/>
        <v>0</v>
      </c>
      <c r="AL35" s="158">
        <f t="shared" si="20"/>
        <v>0</v>
      </c>
      <c r="AM35" s="158">
        <f t="shared" si="20"/>
        <v>0</v>
      </c>
      <c r="AN35" s="158">
        <f t="shared" si="20"/>
        <v>0</v>
      </c>
      <c r="AO35" s="158">
        <f t="shared" si="20"/>
        <v>0</v>
      </c>
      <c r="AP35" s="158">
        <f t="shared" si="20"/>
        <v>0</v>
      </c>
      <c r="AQ35" s="158">
        <f t="shared" si="20"/>
        <v>0</v>
      </c>
      <c r="AR35" s="158">
        <f t="shared" si="20"/>
        <v>0</v>
      </c>
      <c r="AS35" s="158">
        <f t="shared" si="20"/>
        <v>0</v>
      </c>
      <c r="AT35" s="158">
        <f t="shared" si="20"/>
        <v>0</v>
      </c>
      <c r="AU35" s="158">
        <f t="shared" si="20"/>
        <v>0</v>
      </c>
      <c r="AV35" s="158">
        <f t="shared" si="21"/>
        <v>0</v>
      </c>
    </row>
    <row r="36" spans="1:48" x14ac:dyDescent="0.2">
      <c r="A36" s="258">
        <f t="shared" si="14"/>
        <v>2049</v>
      </c>
      <c r="B36" s="259">
        <f>'QUANTITIES - ALT 2'!L32</f>
        <v>0</v>
      </c>
      <c r="C36" s="259">
        <f>'QUANTITIES - ALT 2'!M32</f>
        <v>0</v>
      </c>
      <c r="D36" s="259">
        <f>'QUANTITIES - ALT 2'!N32</f>
        <v>0</v>
      </c>
      <c r="E36" s="259">
        <f>'QUANTITIES - ALT 2'!O32</f>
        <v>0</v>
      </c>
      <c r="F36" s="261">
        <f t="shared" si="2"/>
        <v>0</v>
      </c>
      <c r="G36" s="171"/>
      <c r="H36" s="182">
        <f t="shared" si="3"/>
        <v>0</v>
      </c>
      <c r="I36" s="181">
        <f t="shared" si="4"/>
        <v>0</v>
      </c>
      <c r="J36" s="181">
        <f t="shared" si="5"/>
        <v>0</v>
      </c>
      <c r="K36" s="181">
        <f t="shared" si="6"/>
        <v>0</v>
      </c>
      <c r="L36" s="183">
        <f t="shared" si="7"/>
        <v>0</v>
      </c>
      <c r="N36" s="158"/>
      <c r="O36" s="158"/>
      <c r="P36" s="158">
        <f t="shared" si="15"/>
        <v>0</v>
      </c>
      <c r="Q36" s="158">
        <f t="shared" si="15"/>
        <v>0</v>
      </c>
      <c r="R36" s="158">
        <f t="shared" si="15"/>
        <v>0</v>
      </c>
      <c r="S36" s="158">
        <f t="shared" si="15"/>
        <v>0</v>
      </c>
      <c r="T36" s="158">
        <f t="shared" si="15"/>
        <v>0</v>
      </c>
      <c r="U36" s="158">
        <f t="shared" si="15"/>
        <v>0</v>
      </c>
      <c r="V36" s="158">
        <f t="shared" si="15"/>
        <v>0</v>
      </c>
      <c r="W36" s="158">
        <f t="shared" si="15"/>
        <v>0</v>
      </c>
      <c r="X36" s="158">
        <f t="shared" si="15"/>
        <v>0</v>
      </c>
      <c r="Y36" s="158">
        <f t="shared" si="15"/>
        <v>0</v>
      </c>
      <c r="Z36" s="158">
        <f t="shared" si="15"/>
        <v>0</v>
      </c>
      <c r="AA36" s="158">
        <f t="shared" si="15"/>
        <v>0</v>
      </c>
      <c r="AB36" s="158">
        <f t="shared" si="15"/>
        <v>0</v>
      </c>
      <c r="AC36" s="158">
        <f t="shared" si="15"/>
        <v>0</v>
      </c>
      <c r="AD36" s="158">
        <f t="shared" si="15"/>
        <v>0</v>
      </c>
      <c r="AE36" s="158">
        <f t="shared" si="15"/>
        <v>0</v>
      </c>
      <c r="AF36" s="158">
        <f t="shared" si="20"/>
        <v>0</v>
      </c>
      <c r="AG36" s="158">
        <f t="shared" si="20"/>
        <v>0</v>
      </c>
      <c r="AH36" s="158">
        <f t="shared" si="20"/>
        <v>0</v>
      </c>
      <c r="AI36" s="158">
        <f t="shared" si="20"/>
        <v>0</v>
      </c>
      <c r="AJ36" s="158">
        <f t="shared" si="20"/>
        <v>0</v>
      </c>
      <c r="AK36" s="158">
        <f t="shared" si="20"/>
        <v>0</v>
      </c>
      <c r="AL36" s="158">
        <f t="shared" si="20"/>
        <v>0</v>
      </c>
      <c r="AM36" s="158">
        <f t="shared" si="20"/>
        <v>0</v>
      </c>
      <c r="AN36" s="158">
        <f t="shared" si="20"/>
        <v>0</v>
      </c>
      <c r="AO36" s="158">
        <f t="shared" si="20"/>
        <v>0</v>
      </c>
      <c r="AP36" s="158">
        <f t="shared" si="20"/>
        <v>0</v>
      </c>
      <c r="AQ36" s="158">
        <f t="shared" si="20"/>
        <v>0</v>
      </c>
      <c r="AR36" s="158">
        <f t="shared" si="20"/>
        <v>0</v>
      </c>
      <c r="AS36" s="158">
        <f t="shared" si="20"/>
        <v>0</v>
      </c>
      <c r="AT36" s="158">
        <f t="shared" si="20"/>
        <v>0</v>
      </c>
      <c r="AU36" s="158">
        <f t="shared" si="20"/>
        <v>0</v>
      </c>
      <c r="AV36" s="158">
        <f t="shared" si="21"/>
        <v>0</v>
      </c>
    </row>
    <row r="37" spans="1:48" x14ac:dyDescent="0.2">
      <c r="A37" s="258">
        <f t="shared" si="14"/>
        <v>2050</v>
      </c>
      <c r="B37" s="259">
        <f>'QUANTITIES - ALT 2'!L33</f>
        <v>0</v>
      </c>
      <c r="C37" s="259">
        <f>'QUANTITIES - ALT 2'!M33</f>
        <v>0</v>
      </c>
      <c r="D37" s="259">
        <f>'QUANTITIES - ALT 2'!N33</f>
        <v>0</v>
      </c>
      <c r="E37" s="259">
        <f>'QUANTITIES - ALT 2'!O33</f>
        <v>0</v>
      </c>
      <c r="F37" s="261">
        <f t="shared" si="2"/>
        <v>0</v>
      </c>
      <c r="G37" s="171"/>
      <c r="H37" s="182">
        <f t="shared" si="3"/>
        <v>0</v>
      </c>
      <c r="I37" s="181">
        <f t="shared" si="4"/>
        <v>0</v>
      </c>
      <c r="J37" s="181">
        <f t="shared" si="5"/>
        <v>0</v>
      </c>
      <c r="K37" s="181">
        <f t="shared" si="6"/>
        <v>0</v>
      </c>
      <c r="L37" s="183">
        <f t="shared" si="7"/>
        <v>0</v>
      </c>
      <c r="N37" s="158"/>
      <c r="O37" s="158"/>
      <c r="P37" s="158">
        <f t="shared" si="15"/>
        <v>0</v>
      </c>
      <c r="Q37" s="158">
        <f t="shared" si="15"/>
        <v>0</v>
      </c>
      <c r="R37" s="158">
        <f t="shared" si="15"/>
        <v>0</v>
      </c>
      <c r="S37" s="158">
        <f t="shared" si="15"/>
        <v>0</v>
      </c>
      <c r="T37" s="158">
        <f t="shared" si="15"/>
        <v>0</v>
      </c>
      <c r="U37" s="158">
        <f t="shared" si="15"/>
        <v>0</v>
      </c>
      <c r="V37" s="158">
        <f t="shared" si="15"/>
        <v>0</v>
      </c>
      <c r="W37" s="158">
        <f t="shared" si="15"/>
        <v>0</v>
      </c>
      <c r="X37" s="158">
        <f t="shared" si="15"/>
        <v>0</v>
      </c>
      <c r="Y37" s="158">
        <f t="shared" si="15"/>
        <v>0</v>
      </c>
      <c r="Z37" s="158">
        <f t="shared" si="15"/>
        <v>0</v>
      </c>
      <c r="AA37" s="158">
        <f t="shared" si="15"/>
        <v>0</v>
      </c>
      <c r="AB37" s="158">
        <f t="shared" si="15"/>
        <v>0</v>
      </c>
      <c r="AC37" s="158">
        <f t="shared" si="15"/>
        <v>0</v>
      </c>
      <c r="AD37" s="158">
        <f t="shared" si="15"/>
        <v>0</v>
      </c>
      <c r="AE37" s="158">
        <f t="shared" si="15"/>
        <v>0</v>
      </c>
      <c r="AF37" s="158">
        <f t="shared" si="20"/>
        <v>0</v>
      </c>
      <c r="AG37" s="158">
        <f t="shared" si="20"/>
        <v>0</v>
      </c>
      <c r="AH37" s="158">
        <f t="shared" si="20"/>
        <v>0</v>
      </c>
      <c r="AI37" s="158">
        <f t="shared" si="20"/>
        <v>0</v>
      </c>
      <c r="AJ37" s="158">
        <f t="shared" si="20"/>
        <v>0</v>
      </c>
      <c r="AK37" s="158">
        <f t="shared" si="20"/>
        <v>0</v>
      </c>
      <c r="AL37" s="158">
        <f t="shared" si="20"/>
        <v>0</v>
      </c>
      <c r="AM37" s="158">
        <f t="shared" si="20"/>
        <v>0</v>
      </c>
      <c r="AN37" s="158">
        <f t="shared" si="20"/>
        <v>0</v>
      </c>
      <c r="AO37" s="158">
        <f t="shared" si="20"/>
        <v>0</v>
      </c>
      <c r="AP37" s="158">
        <f t="shared" si="20"/>
        <v>0</v>
      </c>
      <c r="AQ37" s="158">
        <f t="shared" si="20"/>
        <v>0</v>
      </c>
      <c r="AR37" s="158">
        <f t="shared" si="20"/>
        <v>0</v>
      </c>
      <c r="AS37" s="158">
        <f t="shared" si="20"/>
        <v>0</v>
      </c>
      <c r="AT37" s="158">
        <f t="shared" si="20"/>
        <v>0</v>
      </c>
      <c r="AU37" s="158">
        <f t="shared" si="20"/>
        <v>0</v>
      </c>
      <c r="AV37" s="158">
        <f t="shared" si="21"/>
        <v>0</v>
      </c>
    </row>
    <row r="38" spans="1:48" x14ac:dyDescent="0.2">
      <c r="A38" s="258">
        <f t="shared" si="14"/>
        <v>2051</v>
      </c>
      <c r="B38" s="259">
        <f>'QUANTITIES - ALT 2'!L34</f>
        <v>0</v>
      </c>
      <c r="C38" s="259">
        <f>'QUANTITIES - ALT 2'!M34</f>
        <v>0</v>
      </c>
      <c r="D38" s="259">
        <f>'QUANTITIES - ALT 2'!N34</f>
        <v>0</v>
      </c>
      <c r="E38" s="259">
        <f>'QUANTITIES - ALT 2'!O34</f>
        <v>0</v>
      </c>
      <c r="F38" s="261">
        <f t="shared" si="2"/>
        <v>0</v>
      </c>
      <c r="G38" s="171"/>
      <c r="H38" s="182">
        <f t="shared" si="3"/>
        <v>0</v>
      </c>
      <c r="I38" s="181">
        <f t="shared" si="4"/>
        <v>0</v>
      </c>
      <c r="J38" s="181">
        <f t="shared" si="5"/>
        <v>0</v>
      </c>
      <c r="K38" s="181">
        <f t="shared" si="6"/>
        <v>0</v>
      </c>
      <c r="L38" s="183">
        <f t="shared" si="7"/>
        <v>0</v>
      </c>
      <c r="N38" s="158"/>
      <c r="O38" s="158"/>
      <c r="P38" s="158">
        <f t="shared" si="15"/>
        <v>0</v>
      </c>
      <c r="Q38" s="158">
        <f t="shared" si="15"/>
        <v>0</v>
      </c>
      <c r="R38" s="158">
        <f t="shared" si="15"/>
        <v>0</v>
      </c>
      <c r="S38" s="158">
        <f t="shared" si="15"/>
        <v>0</v>
      </c>
      <c r="T38" s="158">
        <f t="shared" si="15"/>
        <v>0</v>
      </c>
      <c r="U38" s="158">
        <f t="shared" si="15"/>
        <v>0</v>
      </c>
      <c r="V38" s="158">
        <f t="shared" si="15"/>
        <v>0</v>
      </c>
      <c r="W38" s="158">
        <f t="shared" si="15"/>
        <v>0</v>
      </c>
      <c r="X38" s="158">
        <f t="shared" si="15"/>
        <v>0</v>
      </c>
      <c r="Y38" s="158">
        <f t="shared" si="15"/>
        <v>0</v>
      </c>
      <c r="Z38" s="158">
        <f t="shared" si="15"/>
        <v>0</v>
      </c>
      <c r="AA38" s="158">
        <f t="shared" si="15"/>
        <v>0</v>
      </c>
      <c r="AB38" s="158">
        <f t="shared" si="15"/>
        <v>0</v>
      </c>
      <c r="AC38" s="158">
        <f t="shared" si="15"/>
        <v>0</v>
      </c>
      <c r="AD38" s="158">
        <f t="shared" si="15"/>
        <v>0</v>
      </c>
      <c r="AE38" s="158">
        <f t="shared" si="15"/>
        <v>0</v>
      </c>
      <c r="AF38" s="158">
        <f t="shared" si="20"/>
        <v>0</v>
      </c>
      <c r="AG38" s="158">
        <f t="shared" si="20"/>
        <v>0</v>
      </c>
      <c r="AH38" s="158">
        <f t="shared" si="20"/>
        <v>0</v>
      </c>
      <c r="AI38" s="158">
        <f t="shared" si="20"/>
        <v>0</v>
      </c>
      <c r="AJ38" s="158">
        <f t="shared" si="20"/>
        <v>0</v>
      </c>
      <c r="AK38" s="158">
        <f t="shared" si="20"/>
        <v>0</v>
      </c>
      <c r="AL38" s="158">
        <f t="shared" si="20"/>
        <v>0</v>
      </c>
      <c r="AM38" s="158">
        <f t="shared" si="20"/>
        <v>0</v>
      </c>
      <c r="AN38" s="158">
        <f t="shared" si="20"/>
        <v>0</v>
      </c>
      <c r="AO38" s="158">
        <f t="shared" si="20"/>
        <v>0</v>
      </c>
      <c r="AP38" s="158">
        <f t="shared" si="20"/>
        <v>0</v>
      </c>
      <c r="AQ38" s="158">
        <f t="shared" si="20"/>
        <v>0</v>
      </c>
      <c r="AR38" s="158">
        <f t="shared" si="20"/>
        <v>0</v>
      </c>
      <c r="AS38" s="158">
        <f t="shared" si="20"/>
        <v>0</v>
      </c>
      <c r="AT38" s="158">
        <f t="shared" si="20"/>
        <v>0</v>
      </c>
      <c r="AU38" s="158">
        <f t="shared" si="20"/>
        <v>0</v>
      </c>
      <c r="AV38" s="158">
        <f t="shared" si="21"/>
        <v>0</v>
      </c>
    </row>
    <row r="39" spans="1:48" x14ac:dyDescent="0.2">
      <c r="A39" s="258">
        <f t="shared" si="14"/>
        <v>2052</v>
      </c>
      <c r="B39" s="259">
        <f>'QUANTITIES - ALT 2'!L35</f>
        <v>0</v>
      </c>
      <c r="C39" s="259">
        <f>'QUANTITIES - ALT 2'!M35</f>
        <v>0</v>
      </c>
      <c r="D39" s="259">
        <f>'QUANTITIES - ALT 2'!N35</f>
        <v>0</v>
      </c>
      <c r="E39" s="259">
        <f>'QUANTITIES - ALT 2'!O35</f>
        <v>0</v>
      </c>
      <c r="F39" s="261">
        <f t="shared" si="2"/>
        <v>0</v>
      </c>
      <c r="G39" s="171"/>
      <c r="H39" s="182">
        <f t="shared" si="3"/>
        <v>0</v>
      </c>
      <c r="I39" s="181">
        <f t="shared" si="4"/>
        <v>0</v>
      </c>
      <c r="J39" s="181">
        <f t="shared" si="5"/>
        <v>0</v>
      </c>
      <c r="K39" s="181">
        <f t="shared" si="6"/>
        <v>0</v>
      </c>
      <c r="L39" s="183">
        <f t="shared" si="7"/>
        <v>0</v>
      </c>
      <c r="N39" s="158"/>
      <c r="O39" s="158"/>
      <c r="P39" s="158">
        <f t="shared" si="15"/>
        <v>0</v>
      </c>
      <c r="Q39" s="158">
        <f t="shared" si="15"/>
        <v>0</v>
      </c>
      <c r="R39" s="158">
        <f t="shared" si="15"/>
        <v>0</v>
      </c>
      <c r="S39" s="158">
        <f t="shared" si="15"/>
        <v>0</v>
      </c>
      <c r="T39" s="158">
        <f t="shared" si="15"/>
        <v>0</v>
      </c>
      <c r="U39" s="158">
        <f t="shared" si="15"/>
        <v>0</v>
      </c>
      <c r="V39" s="158">
        <f t="shared" si="15"/>
        <v>0</v>
      </c>
      <c r="W39" s="158">
        <f t="shared" si="15"/>
        <v>0</v>
      </c>
      <c r="X39" s="158">
        <f t="shared" si="15"/>
        <v>0</v>
      </c>
      <c r="Y39" s="158">
        <f t="shared" si="15"/>
        <v>0</v>
      </c>
      <c r="Z39" s="158">
        <f t="shared" si="15"/>
        <v>0</v>
      </c>
      <c r="AA39" s="158">
        <f t="shared" si="15"/>
        <v>0</v>
      </c>
      <c r="AB39" s="158">
        <f t="shared" si="15"/>
        <v>0</v>
      </c>
      <c r="AC39" s="158">
        <f t="shared" si="15"/>
        <v>0</v>
      </c>
      <c r="AD39" s="158">
        <f t="shared" si="15"/>
        <v>0</v>
      </c>
      <c r="AE39" s="158">
        <f t="shared" si="15"/>
        <v>0</v>
      </c>
      <c r="AF39" s="158">
        <f t="shared" si="20"/>
        <v>0</v>
      </c>
      <c r="AG39" s="158">
        <f t="shared" si="20"/>
        <v>0</v>
      </c>
      <c r="AH39" s="158">
        <f t="shared" si="20"/>
        <v>0</v>
      </c>
      <c r="AI39" s="158">
        <f t="shared" si="20"/>
        <v>0</v>
      </c>
      <c r="AJ39" s="158">
        <f t="shared" si="20"/>
        <v>0</v>
      </c>
      <c r="AK39" s="158">
        <f t="shared" si="20"/>
        <v>0</v>
      </c>
      <c r="AL39" s="158">
        <f t="shared" si="20"/>
        <v>0</v>
      </c>
      <c r="AM39" s="158">
        <f t="shared" si="20"/>
        <v>0</v>
      </c>
      <c r="AN39" s="158">
        <f t="shared" si="20"/>
        <v>0</v>
      </c>
      <c r="AO39" s="158">
        <f t="shared" si="20"/>
        <v>0</v>
      </c>
      <c r="AP39" s="158">
        <f t="shared" si="20"/>
        <v>0</v>
      </c>
      <c r="AQ39" s="158">
        <f t="shared" si="20"/>
        <v>0</v>
      </c>
      <c r="AR39" s="158">
        <f t="shared" si="20"/>
        <v>0</v>
      </c>
      <c r="AS39" s="158">
        <f t="shared" si="20"/>
        <v>0</v>
      </c>
      <c r="AT39" s="158">
        <f t="shared" si="20"/>
        <v>0</v>
      </c>
      <c r="AU39" s="158">
        <f t="shared" si="20"/>
        <v>0</v>
      </c>
      <c r="AV39" s="158">
        <f t="shared" si="21"/>
        <v>0</v>
      </c>
    </row>
    <row r="40" spans="1:48" x14ac:dyDescent="0.2">
      <c r="A40" s="258">
        <f t="shared" si="14"/>
        <v>2053</v>
      </c>
      <c r="B40" s="259">
        <f>'QUANTITIES - ALT 2'!L36</f>
        <v>0</v>
      </c>
      <c r="C40" s="259">
        <f>'QUANTITIES - ALT 2'!M36</f>
        <v>0</v>
      </c>
      <c r="D40" s="259">
        <f>'QUANTITIES - ALT 2'!N36</f>
        <v>0</v>
      </c>
      <c r="E40" s="259">
        <f>'QUANTITIES - ALT 2'!O36</f>
        <v>0</v>
      </c>
      <c r="F40" s="261">
        <f t="shared" si="2"/>
        <v>0</v>
      </c>
      <c r="G40" s="171"/>
      <c r="H40" s="182">
        <f t="shared" si="3"/>
        <v>0</v>
      </c>
      <c r="I40" s="181">
        <f t="shared" si="4"/>
        <v>0</v>
      </c>
      <c r="J40" s="181">
        <f t="shared" si="5"/>
        <v>0</v>
      </c>
      <c r="K40" s="181">
        <f t="shared" si="6"/>
        <v>0</v>
      </c>
      <c r="L40" s="183">
        <f t="shared" si="7"/>
        <v>0</v>
      </c>
      <c r="N40" s="158"/>
      <c r="O40" s="158"/>
      <c r="P40" s="158">
        <f t="shared" si="15"/>
        <v>0</v>
      </c>
      <c r="Q40" s="158">
        <f t="shared" si="15"/>
        <v>0</v>
      </c>
      <c r="R40" s="158">
        <f t="shared" si="15"/>
        <v>0</v>
      </c>
      <c r="S40" s="158">
        <f t="shared" si="15"/>
        <v>0</v>
      </c>
      <c r="T40" s="158">
        <f t="shared" si="15"/>
        <v>0</v>
      </c>
      <c r="U40" s="158">
        <f t="shared" si="15"/>
        <v>0</v>
      </c>
      <c r="V40" s="158">
        <f t="shared" si="15"/>
        <v>0</v>
      </c>
      <c r="W40" s="158">
        <f t="shared" si="15"/>
        <v>0</v>
      </c>
      <c r="X40" s="158">
        <f t="shared" si="15"/>
        <v>0</v>
      </c>
      <c r="Y40" s="158">
        <f t="shared" si="15"/>
        <v>0</v>
      </c>
      <c r="Z40" s="158">
        <f t="shared" si="15"/>
        <v>0</v>
      </c>
      <c r="AA40" s="158">
        <f t="shared" si="15"/>
        <v>0</v>
      </c>
      <c r="AB40" s="158">
        <f t="shared" si="15"/>
        <v>0</v>
      </c>
      <c r="AC40" s="158">
        <f t="shared" si="15"/>
        <v>0</v>
      </c>
      <c r="AD40" s="158">
        <f t="shared" si="15"/>
        <v>0</v>
      </c>
      <c r="AE40" s="158">
        <f t="shared" si="15"/>
        <v>0</v>
      </c>
      <c r="AF40" s="158">
        <f t="shared" si="20"/>
        <v>0</v>
      </c>
      <c r="AG40" s="158">
        <f t="shared" si="20"/>
        <v>0</v>
      </c>
      <c r="AH40" s="158">
        <f t="shared" si="20"/>
        <v>0</v>
      </c>
      <c r="AI40" s="158">
        <f t="shared" si="20"/>
        <v>0</v>
      </c>
      <c r="AJ40" s="158">
        <f t="shared" si="20"/>
        <v>0</v>
      </c>
      <c r="AK40" s="158">
        <f t="shared" si="20"/>
        <v>0</v>
      </c>
      <c r="AL40" s="158">
        <f t="shared" si="20"/>
        <v>0</v>
      </c>
      <c r="AM40" s="158">
        <f t="shared" si="20"/>
        <v>0</v>
      </c>
      <c r="AN40" s="158">
        <f t="shared" si="20"/>
        <v>0</v>
      </c>
      <c r="AO40" s="158">
        <f t="shared" si="20"/>
        <v>0</v>
      </c>
      <c r="AP40" s="158">
        <f t="shared" si="20"/>
        <v>0</v>
      </c>
      <c r="AQ40" s="158">
        <f t="shared" si="20"/>
        <v>0</v>
      </c>
      <c r="AR40" s="158">
        <f t="shared" si="20"/>
        <v>0</v>
      </c>
      <c r="AS40" s="158">
        <f t="shared" si="20"/>
        <v>0</v>
      </c>
      <c r="AT40" s="158">
        <f t="shared" si="20"/>
        <v>0</v>
      </c>
      <c r="AU40" s="158">
        <f t="shared" si="20"/>
        <v>0</v>
      </c>
      <c r="AV40" s="158">
        <f t="shared" si="21"/>
        <v>0</v>
      </c>
    </row>
    <row r="41" spans="1:48" x14ac:dyDescent="0.2">
      <c r="A41" s="258">
        <f t="shared" si="14"/>
        <v>2054</v>
      </c>
      <c r="B41" s="259">
        <f>'QUANTITIES - ALT 2'!L37</f>
        <v>0</v>
      </c>
      <c r="C41" s="259">
        <f>'QUANTITIES - ALT 2'!M37</f>
        <v>0</v>
      </c>
      <c r="D41" s="259">
        <f>'QUANTITIES - ALT 2'!N37</f>
        <v>0</v>
      </c>
      <c r="E41" s="259">
        <f>'QUANTITIES - ALT 2'!O37</f>
        <v>0</v>
      </c>
      <c r="F41" s="261">
        <f t="shared" si="2"/>
        <v>0</v>
      </c>
      <c r="G41" s="171"/>
      <c r="H41" s="182">
        <f t="shared" si="3"/>
        <v>0</v>
      </c>
      <c r="I41" s="181">
        <f t="shared" si="4"/>
        <v>0</v>
      </c>
      <c r="J41" s="181">
        <f t="shared" si="5"/>
        <v>0</v>
      </c>
      <c r="K41" s="181">
        <f t="shared" si="6"/>
        <v>0</v>
      </c>
      <c r="L41" s="183">
        <f t="shared" si="7"/>
        <v>0</v>
      </c>
      <c r="N41" s="158"/>
      <c r="O41" s="158"/>
      <c r="P41" s="158">
        <f t="shared" si="15"/>
        <v>0</v>
      </c>
      <c r="Q41" s="158">
        <f t="shared" si="15"/>
        <v>0</v>
      </c>
      <c r="R41" s="158">
        <f t="shared" si="15"/>
        <v>0</v>
      </c>
      <c r="S41" s="158">
        <f t="shared" si="15"/>
        <v>0</v>
      </c>
      <c r="T41" s="158">
        <f t="shared" si="15"/>
        <v>0</v>
      </c>
      <c r="U41" s="158">
        <f t="shared" si="15"/>
        <v>0</v>
      </c>
      <c r="V41" s="158">
        <f t="shared" si="15"/>
        <v>0</v>
      </c>
      <c r="W41" s="158">
        <f t="shared" si="15"/>
        <v>0</v>
      </c>
      <c r="X41" s="158">
        <f t="shared" si="15"/>
        <v>0</v>
      </c>
      <c r="Y41" s="158">
        <f t="shared" si="15"/>
        <v>0</v>
      </c>
      <c r="Z41" s="158">
        <f t="shared" si="15"/>
        <v>0</v>
      </c>
      <c r="AA41" s="158">
        <f t="shared" si="15"/>
        <v>0</v>
      </c>
      <c r="AB41" s="158">
        <f t="shared" si="15"/>
        <v>0</v>
      </c>
      <c r="AC41" s="158">
        <f t="shared" si="15"/>
        <v>0</v>
      </c>
      <c r="AD41" s="158">
        <f t="shared" si="15"/>
        <v>0</v>
      </c>
      <c r="AE41" s="158">
        <f t="shared" si="15"/>
        <v>0</v>
      </c>
      <c r="AF41" s="158">
        <f t="shared" si="20"/>
        <v>0</v>
      </c>
      <c r="AG41" s="158">
        <f t="shared" si="20"/>
        <v>0</v>
      </c>
      <c r="AH41" s="158">
        <f t="shared" si="20"/>
        <v>0</v>
      </c>
      <c r="AI41" s="158">
        <f t="shared" si="20"/>
        <v>0</v>
      </c>
      <c r="AJ41" s="158">
        <f t="shared" si="20"/>
        <v>0</v>
      </c>
      <c r="AK41" s="158">
        <f t="shared" si="20"/>
        <v>0</v>
      </c>
      <c r="AL41" s="158">
        <f t="shared" si="20"/>
        <v>0</v>
      </c>
      <c r="AM41" s="158">
        <f t="shared" si="20"/>
        <v>0</v>
      </c>
      <c r="AN41" s="158">
        <f t="shared" si="20"/>
        <v>0</v>
      </c>
      <c r="AO41" s="158">
        <f t="shared" si="20"/>
        <v>0</v>
      </c>
      <c r="AP41" s="158">
        <f t="shared" si="20"/>
        <v>0</v>
      </c>
      <c r="AQ41" s="158">
        <f t="shared" si="20"/>
        <v>0</v>
      </c>
      <c r="AR41" s="158">
        <f t="shared" si="20"/>
        <v>0</v>
      </c>
      <c r="AS41" s="158">
        <f t="shared" si="20"/>
        <v>0</v>
      </c>
      <c r="AT41" s="158">
        <f t="shared" si="20"/>
        <v>0</v>
      </c>
      <c r="AU41" s="158">
        <f t="shared" si="20"/>
        <v>0</v>
      </c>
      <c r="AV41" s="158">
        <f t="shared" si="21"/>
        <v>0</v>
      </c>
    </row>
    <row r="42" spans="1:48" x14ac:dyDescent="0.2">
      <c r="A42" s="258">
        <f t="shared" si="14"/>
        <v>2055</v>
      </c>
      <c r="B42" s="259">
        <f>'QUANTITIES - ALT 2'!L38</f>
        <v>0</v>
      </c>
      <c r="C42" s="259">
        <f>'QUANTITIES - ALT 2'!M38</f>
        <v>0</v>
      </c>
      <c r="D42" s="259">
        <f>'QUANTITIES - ALT 2'!N38</f>
        <v>0</v>
      </c>
      <c r="E42" s="259">
        <f>'QUANTITIES - ALT 2'!O38</f>
        <v>0</v>
      </c>
      <c r="F42" s="261">
        <f t="shared" si="2"/>
        <v>0</v>
      </c>
      <c r="G42" s="171"/>
      <c r="H42" s="182">
        <f t="shared" si="3"/>
        <v>0</v>
      </c>
      <c r="I42" s="181">
        <f t="shared" si="4"/>
        <v>0</v>
      </c>
      <c r="J42" s="181">
        <f t="shared" si="5"/>
        <v>0</v>
      </c>
      <c r="K42" s="181">
        <f t="shared" si="6"/>
        <v>0</v>
      </c>
      <c r="L42" s="183">
        <f t="shared" si="7"/>
        <v>0</v>
      </c>
      <c r="N42" s="158"/>
      <c r="O42" s="158"/>
      <c r="P42" s="158">
        <f t="shared" ref="P42:AE46" si="22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22"/>
        <v>0</v>
      </c>
      <c r="R42" s="158">
        <f t="shared" si="22"/>
        <v>0</v>
      </c>
      <c r="S42" s="158">
        <f t="shared" si="22"/>
        <v>0</v>
      </c>
      <c r="T42" s="158">
        <f t="shared" si="22"/>
        <v>0</v>
      </c>
      <c r="U42" s="158">
        <f t="shared" si="22"/>
        <v>0</v>
      </c>
      <c r="V42" s="158">
        <f t="shared" si="22"/>
        <v>0</v>
      </c>
      <c r="W42" s="158">
        <f t="shared" si="22"/>
        <v>0</v>
      </c>
      <c r="X42" s="158">
        <f t="shared" si="22"/>
        <v>0</v>
      </c>
      <c r="Y42" s="158">
        <f t="shared" si="22"/>
        <v>0</v>
      </c>
      <c r="Z42" s="158">
        <f t="shared" si="22"/>
        <v>0</v>
      </c>
      <c r="AA42" s="158">
        <f t="shared" si="22"/>
        <v>0</v>
      </c>
      <c r="AB42" s="158">
        <f t="shared" si="22"/>
        <v>0</v>
      </c>
      <c r="AC42" s="158">
        <f t="shared" si="22"/>
        <v>0</v>
      </c>
      <c r="AD42" s="158">
        <f t="shared" si="22"/>
        <v>0</v>
      </c>
      <c r="AE42" s="158">
        <f t="shared" si="22"/>
        <v>0</v>
      </c>
      <c r="AF42" s="158">
        <f t="shared" si="20"/>
        <v>0</v>
      </c>
      <c r="AG42" s="158">
        <f t="shared" si="20"/>
        <v>0</v>
      </c>
      <c r="AH42" s="158">
        <f t="shared" si="20"/>
        <v>0</v>
      </c>
      <c r="AI42" s="158">
        <f t="shared" si="20"/>
        <v>0</v>
      </c>
      <c r="AJ42" s="158">
        <f t="shared" si="20"/>
        <v>0</v>
      </c>
      <c r="AK42" s="158">
        <f t="shared" si="20"/>
        <v>0</v>
      </c>
      <c r="AL42" s="158">
        <f t="shared" si="20"/>
        <v>0</v>
      </c>
      <c r="AM42" s="158">
        <f t="shared" si="20"/>
        <v>0</v>
      </c>
      <c r="AN42" s="158">
        <f t="shared" si="20"/>
        <v>0</v>
      </c>
      <c r="AO42" s="158">
        <f t="shared" si="20"/>
        <v>0</v>
      </c>
      <c r="AP42" s="158">
        <f t="shared" si="20"/>
        <v>0</v>
      </c>
      <c r="AQ42" s="158">
        <f t="shared" si="20"/>
        <v>0</v>
      </c>
      <c r="AR42" s="158">
        <f t="shared" si="20"/>
        <v>0</v>
      </c>
      <c r="AS42" s="158">
        <f t="shared" si="20"/>
        <v>0</v>
      </c>
      <c r="AT42" s="158">
        <f t="shared" si="20"/>
        <v>0</v>
      </c>
      <c r="AU42" s="158">
        <f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21"/>
        <v>0</v>
      </c>
    </row>
    <row r="43" spans="1:48" x14ac:dyDescent="0.2">
      <c r="A43" s="258">
        <f t="shared" si="14"/>
        <v>2056</v>
      </c>
      <c r="B43" s="259">
        <f>'QUANTITIES - ALT 2'!L39</f>
        <v>0</v>
      </c>
      <c r="C43" s="259">
        <f>'QUANTITIES - ALT 2'!M39</f>
        <v>0</v>
      </c>
      <c r="D43" s="259">
        <f>'QUANTITIES - ALT 2'!N39</f>
        <v>0</v>
      </c>
      <c r="E43" s="259">
        <f>'QUANTITIES - ALT 2'!O39</f>
        <v>0</v>
      </c>
      <c r="F43" s="261">
        <f t="shared" si="2"/>
        <v>0</v>
      </c>
      <c r="G43" s="171"/>
      <c r="H43" s="182">
        <f t="shared" si="3"/>
        <v>0</v>
      </c>
      <c r="I43" s="181">
        <f t="shared" si="4"/>
        <v>0</v>
      </c>
      <c r="J43" s="181">
        <f t="shared" si="5"/>
        <v>0</v>
      </c>
      <c r="K43" s="181">
        <f t="shared" si="6"/>
        <v>0</v>
      </c>
      <c r="L43" s="183">
        <f t="shared" si="7"/>
        <v>0</v>
      </c>
      <c r="N43" s="158"/>
      <c r="O43" s="158"/>
      <c r="P43" s="158">
        <f t="shared" si="22"/>
        <v>0</v>
      </c>
      <c r="Q43" s="158">
        <f t="shared" si="22"/>
        <v>0</v>
      </c>
      <c r="R43" s="158">
        <f t="shared" si="22"/>
        <v>0</v>
      </c>
      <c r="S43" s="158">
        <f t="shared" si="22"/>
        <v>0</v>
      </c>
      <c r="T43" s="158">
        <f t="shared" si="22"/>
        <v>0</v>
      </c>
      <c r="U43" s="158">
        <f t="shared" si="22"/>
        <v>0</v>
      </c>
      <c r="V43" s="158">
        <f t="shared" si="22"/>
        <v>0</v>
      </c>
      <c r="W43" s="158">
        <f t="shared" si="22"/>
        <v>0</v>
      </c>
      <c r="X43" s="158">
        <f t="shared" si="22"/>
        <v>0</v>
      </c>
      <c r="Y43" s="158">
        <f t="shared" si="22"/>
        <v>0</v>
      </c>
      <c r="Z43" s="158">
        <f t="shared" si="22"/>
        <v>0</v>
      </c>
      <c r="AA43" s="158">
        <f t="shared" si="22"/>
        <v>0</v>
      </c>
      <c r="AB43" s="158">
        <f t="shared" si="22"/>
        <v>0</v>
      </c>
      <c r="AC43" s="158">
        <f t="shared" si="22"/>
        <v>0</v>
      </c>
      <c r="AD43" s="158">
        <f t="shared" si="22"/>
        <v>0</v>
      </c>
      <c r="AE43" s="158">
        <f t="shared" si="22"/>
        <v>0</v>
      </c>
      <c r="AF43" s="158">
        <f t="shared" ref="AF43:AU46" si="23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23"/>
        <v>0</v>
      </c>
      <c r="AH43" s="158">
        <f t="shared" si="23"/>
        <v>0</v>
      </c>
      <c r="AI43" s="158">
        <f t="shared" si="23"/>
        <v>0</v>
      </c>
      <c r="AJ43" s="158">
        <f t="shared" si="23"/>
        <v>0</v>
      </c>
      <c r="AK43" s="158">
        <f t="shared" si="23"/>
        <v>0</v>
      </c>
      <c r="AL43" s="158">
        <f t="shared" si="23"/>
        <v>0</v>
      </c>
      <c r="AM43" s="158">
        <f t="shared" si="23"/>
        <v>0</v>
      </c>
      <c r="AN43" s="158">
        <f t="shared" si="23"/>
        <v>0</v>
      </c>
      <c r="AO43" s="158">
        <f t="shared" si="23"/>
        <v>0</v>
      </c>
      <c r="AP43" s="158">
        <f t="shared" si="23"/>
        <v>0</v>
      </c>
      <c r="AQ43" s="158">
        <f t="shared" si="23"/>
        <v>0</v>
      </c>
      <c r="AR43" s="158">
        <f t="shared" si="23"/>
        <v>0</v>
      </c>
      <c r="AS43" s="158">
        <f t="shared" si="23"/>
        <v>0</v>
      </c>
      <c r="AT43" s="158">
        <f t="shared" si="23"/>
        <v>0</v>
      </c>
      <c r="AU43" s="158">
        <f t="shared" si="23"/>
        <v>0</v>
      </c>
      <c r="AV43" s="158">
        <f t="shared" si="21"/>
        <v>0</v>
      </c>
    </row>
    <row r="44" spans="1:48" x14ac:dyDescent="0.2">
      <c r="A44" s="258">
        <f t="shared" si="14"/>
        <v>2057</v>
      </c>
      <c r="B44" s="259">
        <f>'QUANTITIES - ALT 2'!L40</f>
        <v>0</v>
      </c>
      <c r="C44" s="259">
        <f>'QUANTITIES - ALT 2'!M40</f>
        <v>0</v>
      </c>
      <c r="D44" s="259">
        <f>'QUANTITIES - ALT 2'!N40</f>
        <v>0</v>
      </c>
      <c r="E44" s="259">
        <f>'QUANTITIES - ALT 2'!O40</f>
        <v>0</v>
      </c>
      <c r="F44" s="261">
        <f t="shared" si="2"/>
        <v>0</v>
      </c>
      <c r="G44" s="171"/>
      <c r="H44" s="182">
        <f t="shared" si="3"/>
        <v>0</v>
      </c>
      <c r="I44" s="181">
        <f t="shared" si="4"/>
        <v>0</v>
      </c>
      <c r="J44" s="181">
        <f t="shared" si="5"/>
        <v>0</v>
      </c>
      <c r="K44" s="181">
        <f t="shared" si="6"/>
        <v>0</v>
      </c>
      <c r="L44" s="183">
        <f t="shared" si="7"/>
        <v>0</v>
      </c>
      <c r="N44" s="158"/>
      <c r="O44" s="158"/>
      <c r="P44" s="158">
        <f t="shared" si="22"/>
        <v>0</v>
      </c>
      <c r="Q44" s="158">
        <f t="shared" si="22"/>
        <v>0</v>
      </c>
      <c r="R44" s="158">
        <f t="shared" si="22"/>
        <v>0</v>
      </c>
      <c r="S44" s="158">
        <f t="shared" si="22"/>
        <v>0</v>
      </c>
      <c r="T44" s="158">
        <f t="shared" si="22"/>
        <v>0</v>
      </c>
      <c r="U44" s="158">
        <f t="shared" si="22"/>
        <v>0</v>
      </c>
      <c r="V44" s="158">
        <f t="shared" si="22"/>
        <v>0</v>
      </c>
      <c r="W44" s="158">
        <f t="shared" si="22"/>
        <v>0</v>
      </c>
      <c r="X44" s="158">
        <f t="shared" si="22"/>
        <v>0</v>
      </c>
      <c r="Y44" s="158">
        <f t="shared" si="22"/>
        <v>0</v>
      </c>
      <c r="Z44" s="158">
        <f t="shared" si="22"/>
        <v>0</v>
      </c>
      <c r="AA44" s="158">
        <f t="shared" si="22"/>
        <v>0</v>
      </c>
      <c r="AB44" s="158">
        <f t="shared" si="22"/>
        <v>0</v>
      </c>
      <c r="AC44" s="158">
        <f t="shared" si="22"/>
        <v>0</v>
      </c>
      <c r="AD44" s="158">
        <f t="shared" si="22"/>
        <v>0</v>
      </c>
      <c r="AE44" s="158">
        <f t="shared" si="22"/>
        <v>0</v>
      </c>
      <c r="AF44" s="158">
        <f t="shared" si="23"/>
        <v>0</v>
      </c>
      <c r="AG44" s="158">
        <f t="shared" si="23"/>
        <v>0</v>
      </c>
      <c r="AH44" s="158">
        <f t="shared" si="23"/>
        <v>0</v>
      </c>
      <c r="AI44" s="158">
        <f t="shared" si="23"/>
        <v>0</v>
      </c>
      <c r="AJ44" s="158">
        <f t="shared" si="23"/>
        <v>0</v>
      </c>
      <c r="AK44" s="158">
        <f t="shared" si="23"/>
        <v>0</v>
      </c>
      <c r="AL44" s="158">
        <f t="shared" si="23"/>
        <v>0</v>
      </c>
      <c r="AM44" s="158">
        <f t="shared" si="23"/>
        <v>0</v>
      </c>
      <c r="AN44" s="158">
        <f t="shared" si="23"/>
        <v>0</v>
      </c>
      <c r="AO44" s="158">
        <f t="shared" si="23"/>
        <v>0</v>
      </c>
      <c r="AP44" s="158">
        <f t="shared" si="23"/>
        <v>0</v>
      </c>
      <c r="AQ44" s="158">
        <f t="shared" si="23"/>
        <v>0</v>
      </c>
      <c r="AR44" s="158">
        <f t="shared" si="23"/>
        <v>0</v>
      </c>
      <c r="AS44" s="158">
        <f t="shared" si="23"/>
        <v>0</v>
      </c>
      <c r="AT44" s="158">
        <f t="shared" si="23"/>
        <v>0</v>
      </c>
      <c r="AU44" s="158">
        <f t="shared" si="23"/>
        <v>0</v>
      </c>
      <c r="AV44" s="158">
        <f t="shared" si="21"/>
        <v>0</v>
      </c>
    </row>
    <row r="45" spans="1:48" x14ac:dyDescent="0.2">
      <c r="A45" s="258">
        <f t="shared" si="14"/>
        <v>2058</v>
      </c>
      <c r="B45" s="259">
        <f>'QUANTITIES - ALT 2'!L41</f>
        <v>0</v>
      </c>
      <c r="C45" s="259">
        <f>'QUANTITIES - ALT 2'!M41</f>
        <v>0</v>
      </c>
      <c r="D45" s="259">
        <f>'QUANTITIES - ALT 2'!N41</f>
        <v>0</v>
      </c>
      <c r="E45" s="259">
        <f>'QUANTITIES - ALT 2'!O41</f>
        <v>0</v>
      </c>
      <c r="F45" s="261">
        <f t="shared" si="2"/>
        <v>0</v>
      </c>
      <c r="G45" s="171"/>
      <c r="H45" s="182">
        <f t="shared" si="3"/>
        <v>0</v>
      </c>
      <c r="I45" s="181">
        <f t="shared" si="4"/>
        <v>0</v>
      </c>
      <c r="J45" s="181">
        <f t="shared" si="5"/>
        <v>0</v>
      </c>
      <c r="K45" s="181">
        <f t="shared" si="6"/>
        <v>0</v>
      </c>
      <c r="L45" s="183">
        <f t="shared" si="7"/>
        <v>0</v>
      </c>
      <c r="N45" s="158"/>
      <c r="O45" s="158"/>
      <c r="P45" s="158">
        <f t="shared" si="22"/>
        <v>0</v>
      </c>
      <c r="Q45" s="158">
        <f t="shared" si="22"/>
        <v>0</v>
      </c>
      <c r="R45" s="158">
        <f t="shared" si="22"/>
        <v>0</v>
      </c>
      <c r="S45" s="158">
        <f t="shared" si="22"/>
        <v>0</v>
      </c>
      <c r="T45" s="158">
        <f t="shared" si="22"/>
        <v>0</v>
      </c>
      <c r="U45" s="158">
        <f t="shared" si="22"/>
        <v>0</v>
      </c>
      <c r="V45" s="158">
        <f t="shared" si="22"/>
        <v>0</v>
      </c>
      <c r="W45" s="158">
        <f t="shared" si="22"/>
        <v>0</v>
      </c>
      <c r="X45" s="158">
        <f t="shared" si="22"/>
        <v>0</v>
      </c>
      <c r="Y45" s="158">
        <f t="shared" si="22"/>
        <v>0</v>
      </c>
      <c r="Z45" s="158">
        <f t="shared" si="22"/>
        <v>0</v>
      </c>
      <c r="AA45" s="158">
        <f t="shared" si="22"/>
        <v>0</v>
      </c>
      <c r="AB45" s="158">
        <f t="shared" si="22"/>
        <v>0</v>
      </c>
      <c r="AC45" s="158">
        <f t="shared" si="22"/>
        <v>0</v>
      </c>
      <c r="AD45" s="158">
        <f t="shared" si="22"/>
        <v>0</v>
      </c>
      <c r="AE45" s="158">
        <f t="shared" si="22"/>
        <v>0</v>
      </c>
      <c r="AF45" s="158">
        <f t="shared" si="23"/>
        <v>0</v>
      </c>
      <c r="AG45" s="158">
        <f t="shared" si="23"/>
        <v>0</v>
      </c>
      <c r="AH45" s="158">
        <f t="shared" si="23"/>
        <v>0</v>
      </c>
      <c r="AI45" s="158">
        <f t="shared" si="23"/>
        <v>0</v>
      </c>
      <c r="AJ45" s="158">
        <f t="shared" si="23"/>
        <v>0</v>
      </c>
      <c r="AK45" s="158">
        <f t="shared" si="23"/>
        <v>0</v>
      </c>
      <c r="AL45" s="158">
        <f t="shared" si="23"/>
        <v>0</v>
      </c>
      <c r="AM45" s="158">
        <f t="shared" si="23"/>
        <v>0</v>
      </c>
      <c r="AN45" s="158">
        <f t="shared" si="23"/>
        <v>0</v>
      </c>
      <c r="AO45" s="158">
        <f t="shared" si="23"/>
        <v>0</v>
      </c>
      <c r="AP45" s="158">
        <f t="shared" si="23"/>
        <v>0</v>
      </c>
      <c r="AQ45" s="158">
        <f t="shared" si="23"/>
        <v>0</v>
      </c>
      <c r="AR45" s="158">
        <f t="shared" si="23"/>
        <v>0</v>
      </c>
      <c r="AS45" s="158">
        <f t="shared" si="23"/>
        <v>0</v>
      </c>
      <c r="AT45" s="158">
        <f t="shared" si="23"/>
        <v>0</v>
      </c>
      <c r="AU45" s="158">
        <f t="shared" si="23"/>
        <v>0</v>
      </c>
      <c r="AV45" s="158">
        <f t="shared" si="21"/>
        <v>0</v>
      </c>
    </row>
    <row r="46" spans="1:48" ht="15" thickBot="1" x14ac:dyDescent="0.25">
      <c r="A46" s="262">
        <f t="shared" si="14"/>
        <v>2059</v>
      </c>
      <c r="B46" s="263">
        <f>'QUANTITIES - ALT 2'!L42</f>
        <v>0</v>
      </c>
      <c r="C46" s="263">
        <f>'QUANTITIES - ALT 2'!M42</f>
        <v>0</v>
      </c>
      <c r="D46" s="263">
        <f>'QUANTITIES - ALT 2'!N42</f>
        <v>0</v>
      </c>
      <c r="E46" s="263">
        <f>'QUANTITIES - ALT 2'!O42</f>
        <v>0</v>
      </c>
      <c r="F46" s="264">
        <f t="shared" si="2"/>
        <v>0</v>
      </c>
      <c r="G46" s="171"/>
      <c r="H46" s="188">
        <f t="shared" si="3"/>
        <v>0</v>
      </c>
      <c r="I46" s="186">
        <f t="shared" si="4"/>
        <v>0</v>
      </c>
      <c r="J46" s="186">
        <f t="shared" si="5"/>
        <v>0</v>
      </c>
      <c r="K46" s="186">
        <f t="shared" si="6"/>
        <v>0</v>
      </c>
      <c r="L46" s="273">
        <f t="shared" si="7"/>
        <v>0</v>
      </c>
      <c r="N46" s="158"/>
      <c r="O46" s="158"/>
      <c r="P46" s="158">
        <f t="shared" si="22"/>
        <v>0</v>
      </c>
      <c r="Q46" s="158">
        <f t="shared" si="22"/>
        <v>0</v>
      </c>
      <c r="R46" s="158">
        <f t="shared" si="22"/>
        <v>0</v>
      </c>
      <c r="S46" s="158">
        <f t="shared" si="22"/>
        <v>0</v>
      </c>
      <c r="T46" s="158">
        <f t="shared" si="22"/>
        <v>0</v>
      </c>
      <c r="U46" s="158">
        <f t="shared" si="22"/>
        <v>0</v>
      </c>
      <c r="V46" s="158">
        <f t="shared" si="22"/>
        <v>0</v>
      </c>
      <c r="W46" s="158">
        <f t="shared" si="22"/>
        <v>0</v>
      </c>
      <c r="X46" s="158">
        <f t="shared" si="22"/>
        <v>0</v>
      </c>
      <c r="Y46" s="158">
        <f t="shared" si="22"/>
        <v>0</v>
      </c>
      <c r="Z46" s="158">
        <f t="shared" si="22"/>
        <v>0</v>
      </c>
      <c r="AA46" s="158">
        <f t="shared" si="22"/>
        <v>0</v>
      </c>
      <c r="AB46" s="158">
        <f t="shared" si="22"/>
        <v>0</v>
      </c>
      <c r="AC46" s="158">
        <f t="shared" si="22"/>
        <v>0</v>
      </c>
      <c r="AD46" s="158">
        <f t="shared" si="22"/>
        <v>0</v>
      </c>
      <c r="AE46" s="158">
        <f t="shared" si="22"/>
        <v>0</v>
      </c>
      <c r="AF46" s="158">
        <f t="shared" si="23"/>
        <v>0</v>
      </c>
      <c r="AG46" s="158">
        <f t="shared" si="23"/>
        <v>0</v>
      </c>
      <c r="AH46" s="158">
        <f t="shared" si="23"/>
        <v>0</v>
      </c>
      <c r="AI46" s="158">
        <f t="shared" si="23"/>
        <v>0</v>
      </c>
      <c r="AJ46" s="158">
        <f t="shared" si="23"/>
        <v>0</v>
      </c>
      <c r="AK46" s="158">
        <f t="shared" si="23"/>
        <v>0</v>
      </c>
      <c r="AL46" s="158">
        <f t="shared" si="23"/>
        <v>0</v>
      </c>
      <c r="AM46" s="158">
        <f t="shared" si="23"/>
        <v>0</v>
      </c>
      <c r="AN46" s="158">
        <f t="shared" si="23"/>
        <v>0</v>
      </c>
      <c r="AO46" s="158">
        <f t="shared" si="23"/>
        <v>0</v>
      </c>
      <c r="AP46" s="158">
        <f t="shared" si="23"/>
        <v>0</v>
      </c>
      <c r="AQ46" s="158">
        <f t="shared" si="23"/>
        <v>0</v>
      </c>
      <c r="AR46" s="158">
        <f t="shared" si="23"/>
        <v>0</v>
      </c>
      <c r="AS46" s="158">
        <f t="shared" si="23"/>
        <v>0</v>
      </c>
      <c r="AT46" s="158">
        <f t="shared" si="23"/>
        <v>0</v>
      </c>
      <c r="AU46" s="158">
        <f t="shared" si="23"/>
        <v>0</v>
      </c>
      <c r="AV46" s="158">
        <f t="shared" si="21"/>
        <v>0</v>
      </c>
    </row>
    <row r="47" spans="1:48" ht="15" thickBot="1" x14ac:dyDescent="0.25"/>
    <row r="48" spans="1:48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10599999.187200001</v>
      </c>
      <c r="N48" s="265">
        <f>SUM(N9:N46)</f>
        <v>0</v>
      </c>
      <c r="O48" s="191">
        <f t="shared" ref="O48:AV48" si="24">SUM(O9:O46)</f>
        <v>2649999.7968000001</v>
      </c>
      <c r="P48" s="191">
        <f t="shared" si="24"/>
        <v>2676499.794768</v>
      </c>
      <c r="Q48" s="191">
        <f t="shared" si="24"/>
        <v>2702999.7927359999</v>
      </c>
      <c r="R48" s="191">
        <f t="shared" si="24"/>
        <v>2729499.7907040003</v>
      </c>
      <c r="S48" s="191">
        <f t="shared" si="24"/>
        <v>105999.991872</v>
      </c>
      <c r="T48" s="191">
        <f t="shared" si="24"/>
        <v>105999.991872</v>
      </c>
      <c r="U48" s="191">
        <f t="shared" si="24"/>
        <v>105999.991872</v>
      </c>
      <c r="V48" s="191">
        <f t="shared" si="24"/>
        <v>105999.991872</v>
      </c>
      <c r="W48" s="191">
        <f t="shared" si="24"/>
        <v>105999.991872</v>
      </c>
      <c r="X48" s="191">
        <f t="shared" si="24"/>
        <v>105999.991872</v>
      </c>
      <c r="Y48" s="191">
        <f t="shared" si="24"/>
        <v>105999.991872</v>
      </c>
      <c r="Z48" s="191">
        <f t="shared" si="24"/>
        <v>105999.991872</v>
      </c>
      <c r="AA48" s="191">
        <f t="shared" si="24"/>
        <v>105999.991872</v>
      </c>
      <c r="AB48" s="191">
        <f t="shared" si="24"/>
        <v>105999.991872</v>
      </c>
      <c r="AC48" s="191">
        <f t="shared" si="24"/>
        <v>105999.991872</v>
      </c>
      <c r="AD48" s="191">
        <f t="shared" si="24"/>
        <v>105999.991872</v>
      </c>
      <c r="AE48" s="191">
        <f t="shared" si="24"/>
        <v>105999.991872</v>
      </c>
      <c r="AF48" s="191">
        <f t="shared" si="24"/>
        <v>105999.991872</v>
      </c>
      <c r="AG48" s="191">
        <f t="shared" si="24"/>
        <v>105999.991872</v>
      </c>
      <c r="AH48" s="191">
        <f t="shared" si="24"/>
        <v>105999.991872</v>
      </c>
      <c r="AI48" s="191">
        <f t="shared" si="24"/>
        <v>105999.991872</v>
      </c>
      <c r="AJ48" s="191">
        <f t="shared" si="24"/>
        <v>105999.991872</v>
      </c>
      <c r="AK48" s="191">
        <f t="shared" si="24"/>
        <v>105999.991872</v>
      </c>
      <c r="AL48" s="191">
        <f t="shared" si="24"/>
        <v>105999.991872</v>
      </c>
      <c r="AM48" s="191">
        <f t="shared" si="24"/>
        <v>105999.991872</v>
      </c>
      <c r="AN48" s="191">
        <f t="shared" si="24"/>
        <v>105999.991872</v>
      </c>
      <c r="AO48" s="191">
        <f t="shared" si="24"/>
        <v>105999.991872</v>
      </c>
      <c r="AP48" s="191">
        <f t="shared" si="24"/>
        <v>105999.991872</v>
      </c>
      <c r="AQ48" s="191">
        <f t="shared" si="24"/>
        <v>105999.991872</v>
      </c>
      <c r="AR48" s="191">
        <f t="shared" si="24"/>
        <v>105999.991872</v>
      </c>
      <c r="AS48" s="191">
        <f t="shared" si="24"/>
        <v>105999.991872</v>
      </c>
      <c r="AT48" s="191">
        <f t="shared" si="24"/>
        <v>105999.991872</v>
      </c>
      <c r="AU48" s="191">
        <f t="shared" si="24"/>
        <v>105999.991872</v>
      </c>
      <c r="AV48" s="191">
        <f t="shared" si="24"/>
        <v>13832998.939295987</v>
      </c>
    </row>
    <row r="50" spans="15:47" x14ac:dyDescent="0.2">
      <c r="O50" s="159">
        <f>A5</f>
        <v>264.7088</v>
      </c>
      <c r="P50" s="159">
        <f t="shared" ref="P50:AU50" si="25">$B$5</f>
        <v>264.7088</v>
      </c>
      <c r="Q50" s="159">
        <f t="shared" si="25"/>
        <v>264.7088</v>
      </c>
      <c r="R50" s="159">
        <f t="shared" si="25"/>
        <v>264.7088</v>
      </c>
      <c r="S50" s="159">
        <f t="shared" si="25"/>
        <v>264.7088</v>
      </c>
      <c r="T50" s="159">
        <f t="shared" si="25"/>
        <v>264.7088</v>
      </c>
      <c r="U50" s="159">
        <f t="shared" si="25"/>
        <v>264.7088</v>
      </c>
      <c r="V50" s="159">
        <f t="shared" si="25"/>
        <v>264.7088</v>
      </c>
      <c r="W50" s="159">
        <f t="shared" si="25"/>
        <v>264.7088</v>
      </c>
      <c r="X50" s="159">
        <f t="shared" si="25"/>
        <v>264.7088</v>
      </c>
      <c r="Y50" s="159">
        <f t="shared" si="25"/>
        <v>264.7088</v>
      </c>
      <c r="Z50" s="159">
        <f t="shared" si="25"/>
        <v>264.7088</v>
      </c>
      <c r="AA50" s="159">
        <f t="shared" si="25"/>
        <v>264.7088</v>
      </c>
      <c r="AB50" s="159">
        <f t="shared" si="25"/>
        <v>264.7088</v>
      </c>
      <c r="AC50" s="159">
        <f t="shared" si="25"/>
        <v>264.7088</v>
      </c>
      <c r="AD50" s="159">
        <f t="shared" si="25"/>
        <v>264.7088</v>
      </c>
      <c r="AE50" s="159">
        <f t="shared" si="25"/>
        <v>264.7088</v>
      </c>
      <c r="AF50" s="159">
        <f t="shared" si="25"/>
        <v>264.7088</v>
      </c>
      <c r="AG50" s="159">
        <f t="shared" si="25"/>
        <v>264.7088</v>
      </c>
      <c r="AH50" s="159">
        <f t="shared" si="25"/>
        <v>264.7088</v>
      </c>
      <c r="AI50" s="159">
        <f t="shared" si="25"/>
        <v>264.7088</v>
      </c>
      <c r="AJ50" s="159">
        <f t="shared" si="25"/>
        <v>264.7088</v>
      </c>
      <c r="AK50" s="159">
        <f t="shared" si="25"/>
        <v>264.7088</v>
      </c>
      <c r="AL50" s="159">
        <f t="shared" si="25"/>
        <v>264.7088</v>
      </c>
      <c r="AM50" s="159">
        <f t="shared" si="25"/>
        <v>264.7088</v>
      </c>
      <c r="AN50" s="159">
        <f t="shared" si="25"/>
        <v>264.7088</v>
      </c>
      <c r="AO50" s="159">
        <f t="shared" si="25"/>
        <v>264.7088</v>
      </c>
      <c r="AP50" s="159">
        <f t="shared" si="25"/>
        <v>264.7088</v>
      </c>
      <c r="AQ50" s="159">
        <f t="shared" si="25"/>
        <v>264.7088</v>
      </c>
      <c r="AR50" s="159">
        <f t="shared" si="25"/>
        <v>264.7088</v>
      </c>
      <c r="AS50" s="159">
        <f t="shared" si="25"/>
        <v>264.7088</v>
      </c>
      <c r="AT50" s="159">
        <f t="shared" si="25"/>
        <v>264.7088</v>
      </c>
      <c r="AU50" s="159">
        <f t="shared" si="25"/>
        <v>264.7088</v>
      </c>
    </row>
    <row r="51" spans="15:47" x14ac:dyDescent="0.2">
      <c r="O51" s="159">
        <f>B5</f>
        <v>264.7088</v>
      </c>
      <c r="P51" s="159">
        <f t="shared" ref="P51:P53" si="26">$B$5</f>
        <v>264.7088</v>
      </c>
      <c r="Q51" s="159">
        <f t="shared" ref="Q51:Z53" si="27">$B$5</f>
        <v>264.7088</v>
      </c>
      <c r="R51" s="159">
        <f t="shared" si="27"/>
        <v>264.7088</v>
      </c>
      <c r="S51" s="159">
        <f t="shared" si="27"/>
        <v>264.7088</v>
      </c>
      <c r="T51" s="159">
        <f t="shared" si="27"/>
        <v>264.7088</v>
      </c>
      <c r="U51" s="159">
        <f t="shared" si="27"/>
        <v>264.7088</v>
      </c>
      <c r="V51" s="159">
        <f t="shared" si="27"/>
        <v>264.7088</v>
      </c>
      <c r="W51" s="159">
        <f t="shared" si="27"/>
        <v>264.7088</v>
      </c>
      <c r="X51" s="159">
        <f t="shared" si="27"/>
        <v>264.7088</v>
      </c>
      <c r="Y51" s="159">
        <f t="shared" si="27"/>
        <v>264.7088</v>
      </c>
      <c r="Z51" s="159">
        <f t="shared" si="27"/>
        <v>264.7088</v>
      </c>
      <c r="AA51" s="159">
        <f t="shared" ref="AA51:AJ53" si="28">$B$5</f>
        <v>264.7088</v>
      </c>
      <c r="AB51" s="159">
        <f t="shared" si="28"/>
        <v>264.7088</v>
      </c>
      <c r="AC51" s="159">
        <f t="shared" si="28"/>
        <v>264.7088</v>
      </c>
      <c r="AD51" s="159">
        <f t="shared" si="28"/>
        <v>264.7088</v>
      </c>
      <c r="AE51" s="159">
        <f t="shared" si="28"/>
        <v>264.7088</v>
      </c>
      <c r="AF51" s="159">
        <f t="shared" si="28"/>
        <v>264.7088</v>
      </c>
      <c r="AG51" s="159">
        <f t="shared" si="28"/>
        <v>264.7088</v>
      </c>
      <c r="AH51" s="159">
        <f t="shared" si="28"/>
        <v>264.7088</v>
      </c>
      <c r="AI51" s="159">
        <f t="shared" si="28"/>
        <v>264.7088</v>
      </c>
      <c r="AJ51" s="159">
        <f t="shared" si="28"/>
        <v>264.7088</v>
      </c>
      <c r="AK51" s="159">
        <f t="shared" ref="AK51:AU53" si="29">$B$5</f>
        <v>264.7088</v>
      </c>
      <c r="AL51" s="159">
        <f t="shared" si="29"/>
        <v>264.7088</v>
      </c>
      <c r="AM51" s="159">
        <f t="shared" si="29"/>
        <v>264.7088</v>
      </c>
      <c r="AN51" s="159">
        <f t="shared" si="29"/>
        <v>264.7088</v>
      </c>
      <c r="AO51" s="159">
        <f t="shared" si="29"/>
        <v>264.7088</v>
      </c>
      <c r="AP51" s="159">
        <f t="shared" si="29"/>
        <v>264.7088</v>
      </c>
      <c r="AQ51" s="159">
        <f t="shared" si="29"/>
        <v>264.7088</v>
      </c>
      <c r="AR51" s="159">
        <f t="shared" si="29"/>
        <v>264.7088</v>
      </c>
      <c r="AS51" s="159">
        <f t="shared" si="29"/>
        <v>264.7088</v>
      </c>
      <c r="AT51" s="159">
        <f t="shared" si="29"/>
        <v>264.7088</v>
      </c>
      <c r="AU51" s="159">
        <f t="shared" si="29"/>
        <v>264.7088</v>
      </c>
    </row>
    <row r="52" spans="15:47" x14ac:dyDescent="0.2">
      <c r="O52" s="159">
        <f>C5</f>
        <v>264.7088</v>
      </c>
      <c r="P52" s="159">
        <f t="shared" si="26"/>
        <v>264.7088</v>
      </c>
      <c r="Q52" s="159">
        <f t="shared" si="27"/>
        <v>264.7088</v>
      </c>
      <c r="R52" s="159">
        <f t="shared" si="27"/>
        <v>264.7088</v>
      </c>
      <c r="S52" s="159">
        <f t="shared" si="27"/>
        <v>264.7088</v>
      </c>
      <c r="T52" s="159">
        <f t="shared" si="27"/>
        <v>264.7088</v>
      </c>
      <c r="U52" s="159">
        <f t="shared" si="27"/>
        <v>264.7088</v>
      </c>
      <c r="V52" s="159">
        <f t="shared" si="27"/>
        <v>264.7088</v>
      </c>
      <c r="W52" s="159">
        <f t="shared" si="27"/>
        <v>264.7088</v>
      </c>
      <c r="X52" s="159">
        <f t="shared" si="27"/>
        <v>264.7088</v>
      </c>
      <c r="Y52" s="159">
        <f t="shared" si="27"/>
        <v>264.7088</v>
      </c>
      <c r="Z52" s="159">
        <f t="shared" si="27"/>
        <v>264.7088</v>
      </c>
      <c r="AA52" s="159">
        <f t="shared" si="28"/>
        <v>264.7088</v>
      </c>
      <c r="AB52" s="159">
        <f t="shared" si="28"/>
        <v>264.7088</v>
      </c>
      <c r="AC52" s="159">
        <f t="shared" si="28"/>
        <v>264.7088</v>
      </c>
      <c r="AD52" s="159">
        <f t="shared" si="28"/>
        <v>264.7088</v>
      </c>
      <c r="AE52" s="159">
        <f t="shared" si="28"/>
        <v>264.7088</v>
      </c>
      <c r="AF52" s="159">
        <f t="shared" si="28"/>
        <v>264.7088</v>
      </c>
      <c r="AG52" s="159">
        <f t="shared" si="28"/>
        <v>264.7088</v>
      </c>
      <c r="AH52" s="159">
        <f t="shared" si="28"/>
        <v>264.7088</v>
      </c>
      <c r="AI52" s="159">
        <f t="shared" si="28"/>
        <v>264.7088</v>
      </c>
      <c r="AJ52" s="159">
        <f t="shared" si="28"/>
        <v>264.7088</v>
      </c>
      <c r="AK52" s="159">
        <f t="shared" si="29"/>
        <v>264.7088</v>
      </c>
      <c r="AL52" s="159">
        <f t="shared" si="29"/>
        <v>264.7088</v>
      </c>
      <c r="AM52" s="159">
        <f t="shared" si="29"/>
        <v>264.7088</v>
      </c>
      <c r="AN52" s="159">
        <f t="shared" si="29"/>
        <v>264.7088</v>
      </c>
      <c r="AO52" s="159">
        <f t="shared" si="29"/>
        <v>264.7088</v>
      </c>
      <c r="AP52" s="159">
        <f t="shared" si="29"/>
        <v>264.7088</v>
      </c>
      <c r="AQ52" s="159">
        <f t="shared" si="29"/>
        <v>264.7088</v>
      </c>
      <c r="AR52" s="159">
        <f t="shared" si="29"/>
        <v>264.7088</v>
      </c>
      <c r="AS52" s="159">
        <f t="shared" si="29"/>
        <v>264.7088</v>
      </c>
      <c r="AT52" s="159">
        <f t="shared" si="29"/>
        <v>264.7088</v>
      </c>
      <c r="AU52" s="159">
        <f t="shared" si="29"/>
        <v>264.7088</v>
      </c>
    </row>
    <row r="53" spans="15:47" x14ac:dyDescent="0.2">
      <c r="O53" s="159">
        <f>D5</f>
        <v>264.7088</v>
      </c>
      <c r="P53" s="159">
        <f t="shared" si="26"/>
        <v>264.7088</v>
      </c>
      <c r="Q53" s="159">
        <f t="shared" si="27"/>
        <v>264.7088</v>
      </c>
      <c r="R53" s="159">
        <f t="shared" si="27"/>
        <v>264.7088</v>
      </c>
      <c r="S53" s="159">
        <f t="shared" si="27"/>
        <v>264.7088</v>
      </c>
      <c r="T53" s="159">
        <f t="shared" si="27"/>
        <v>264.7088</v>
      </c>
      <c r="U53" s="159">
        <f t="shared" si="27"/>
        <v>264.7088</v>
      </c>
      <c r="V53" s="159">
        <f t="shared" si="27"/>
        <v>264.7088</v>
      </c>
      <c r="W53" s="159">
        <f t="shared" si="27"/>
        <v>264.7088</v>
      </c>
      <c r="X53" s="159">
        <f t="shared" si="27"/>
        <v>264.7088</v>
      </c>
      <c r="Y53" s="159">
        <f t="shared" si="27"/>
        <v>264.7088</v>
      </c>
      <c r="Z53" s="159">
        <f t="shared" si="27"/>
        <v>264.7088</v>
      </c>
      <c r="AA53" s="159">
        <f t="shared" si="28"/>
        <v>264.7088</v>
      </c>
      <c r="AB53" s="159">
        <f t="shared" si="28"/>
        <v>264.7088</v>
      </c>
      <c r="AC53" s="159">
        <f t="shared" si="28"/>
        <v>264.7088</v>
      </c>
      <c r="AD53" s="159">
        <f t="shared" si="28"/>
        <v>264.7088</v>
      </c>
      <c r="AE53" s="159">
        <f t="shared" si="28"/>
        <v>264.7088</v>
      </c>
      <c r="AF53" s="159">
        <f t="shared" si="28"/>
        <v>264.7088</v>
      </c>
      <c r="AG53" s="159">
        <f t="shared" si="28"/>
        <v>264.7088</v>
      </c>
      <c r="AH53" s="159">
        <f t="shared" si="28"/>
        <v>264.7088</v>
      </c>
      <c r="AI53" s="159">
        <f t="shared" si="28"/>
        <v>264.7088</v>
      </c>
      <c r="AJ53" s="159">
        <f t="shared" si="28"/>
        <v>264.7088</v>
      </c>
      <c r="AK53" s="159">
        <f t="shared" si="29"/>
        <v>264.7088</v>
      </c>
      <c r="AL53" s="159">
        <f t="shared" si="29"/>
        <v>264.7088</v>
      </c>
      <c r="AM53" s="159">
        <f t="shared" si="29"/>
        <v>264.7088</v>
      </c>
      <c r="AN53" s="159">
        <f t="shared" si="29"/>
        <v>264.7088</v>
      </c>
      <c r="AO53" s="159">
        <f t="shared" si="29"/>
        <v>264.7088</v>
      </c>
      <c r="AP53" s="159">
        <f t="shared" si="29"/>
        <v>264.7088</v>
      </c>
      <c r="AQ53" s="159">
        <f t="shared" si="29"/>
        <v>264.7088</v>
      </c>
      <c r="AR53" s="159">
        <f t="shared" si="29"/>
        <v>264.7088</v>
      </c>
      <c r="AS53" s="159">
        <f t="shared" si="29"/>
        <v>264.7088</v>
      </c>
      <c r="AT53" s="159">
        <f t="shared" si="29"/>
        <v>264.7088</v>
      </c>
      <c r="AU53" s="159">
        <f t="shared" si="29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88"/>
  <sheetViews>
    <sheetView zoomScale="70" zoomScaleNormal="70" workbookViewId="0">
      <selection activeCell="E5" sqref="E5"/>
    </sheetView>
  </sheetViews>
  <sheetFormatPr defaultRowHeight="15" x14ac:dyDescent="0.25"/>
  <cols>
    <col min="1" max="1" width="27.140625" customWidth="1"/>
    <col min="2" max="2" width="14.42578125" customWidth="1"/>
    <col min="3" max="3" width="9.5703125" bestFit="1" customWidth="1"/>
    <col min="4" max="4" width="26.7109375" customWidth="1"/>
    <col min="5" max="5" width="14.42578125" customWidth="1"/>
    <col min="6" max="6" width="17.7109375" customWidth="1"/>
    <col min="7" max="7" width="17.5703125" bestFit="1" customWidth="1"/>
    <col min="8" max="8" width="13.140625" bestFit="1" customWidth="1"/>
    <col min="9" max="9" width="12.42578125" bestFit="1" customWidth="1"/>
    <col min="10" max="10" width="12" bestFit="1" customWidth="1"/>
    <col min="11" max="11" width="22.7109375" customWidth="1"/>
    <col min="13" max="13" width="9.140625" hidden="1" customWidth="1"/>
    <col min="14" max="19" width="15.140625" bestFit="1" customWidth="1"/>
    <col min="20" max="38" width="13.28515625" bestFit="1" customWidth="1"/>
    <col min="39" max="46" width="14.28515625" bestFit="1" customWidth="1"/>
  </cols>
  <sheetData>
    <row r="1" spans="1:46" x14ac:dyDescent="0.25">
      <c r="A1" s="8" t="s">
        <v>153</v>
      </c>
      <c r="B1" s="8" t="s">
        <v>66</v>
      </c>
      <c r="G1" s="10"/>
      <c r="H1" s="10"/>
      <c r="I1" s="10"/>
    </row>
    <row r="2" spans="1:46" x14ac:dyDescent="0.25">
      <c r="A2" s="8"/>
      <c r="G2" s="10"/>
      <c r="H2" s="10"/>
      <c r="I2" s="10"/>
    </row>
    <row r="3" spans="1:46" x14ac:dyDescent="0.25">
      <c r="A3" s="473" t="s">
        <v>152</v>
      </c>
      <c r="B3" s="473"/>
      <c r="C3" s="473"/>
      <c r="D3" s="473"/>
      <c r="E3" s="473"/>
      <c r="F3" s="473"/>
      <c r="G3" s="10"/>
      <c r="H3" s="10"/>
      <c r="I3" s="10"/>
    </row>
    <row r="4" spans="1:46" x14ac:dyDescent="0.25">
      <c r="A4" s="11" t="s">
        <v>172</v>
      </c>
      <c r="B4" s="423">
        <f>INPUTS!A11</f>
        <v>6</v>
      </c>
      <c r="C4" s="431">
        <v>1</v>
      </c>
      <c r="D4" s="96" t="s">
        <v>173</v>
      </c>
      <c r="E4" s="423">
        <f>INPUTS!B11</f>
        <v>10</v>
      </c>
      <c r="F4" s="431">
        <v>1</v>
      </c>
      <c r="G4" s="10"/>
      <c r="H4" s="10"/>
      <c r="I4" s="39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1:46" x14ac:dyDescent="0.25">
      <c r="A5" s="11" t="s">
        <v>26</v>
      </c>
      <c r="B5" s="428">
        <f>INPUTS!G17</f>
        <v>234.5788</v>
      </c>
      <c r="C5" s="96"/>
      <c r="D5" s="96" t="s">
        <v>27</v>
      </c>
      <c r="E5" s="90">
        <f>INPUTS!H17</f>
        <v>113</v>
      </c>
      <c r="F5" s="96"/>
    </row>
    <row r="6" spans="1:46" ht="15.75" thickBot="1" x14ac:dyDescent="0.3"/>
    <row r="7" spans="1:46" ht="15" customHeight="1" thickBot="1" x14ac:dyDescent="0.3">
      <c r="A7" s="278"/>
      <c r="B7" s="465" t="s">
        <v>67</v>
      </c>
      <c r="C7" s="466"/>
      <c r="D7" s="466"/>
      <c r="E7" s="466"/>
      <c r="F7" s="311" t="s">
        <v>22</v>
      </c>
      <c r="G7" s="467" t="s">
        <v>28</v>
      </c>
      <c r="H7" s="468"/>
      <c r="I7" s="468"/>
      <c r="J7" s="468"/>
      <c r="K7" s="311" t="s">
        <v>29</v>
      </c>
    </row>
    <row r="8" spans="1:46" ht="15.75" thickBot="1" x14ac:dyDescent="0.3">
      <c r="A8" s="284" t="s">
        <v>31</v>
      </c>
      <c r="B8" s="316" t="s">
        <v>32</v>
      </c>
      <c r="C8" s="312" t="s">
        <v>33</v>
      </c>
      <c r="D8" s="312" t="s">
        <v>34</v>
      </c>
      <c r="E8" s="312" t="s">
        <v>35</v>
      </c>
      <c r="F8" s="313" t="s">
        <v>25</v>
      </c>
      <c r="G8" s="316" t="s">
        <v>32</v>
      </c>
      <c r="H8" s="312" t="s">
        <v>33</v>
      </c>
      <c r="I8" s="312" t="s">
        <v>34</v>
      </c>
      <c r="J8" s="312" t="s">
        <v>35</v>
      </c>
      <c r="K8" s="313" t="s">
        <v>25</v>
      </c>
      <c r="M8" s="22">
        <f>A9</f>
        <v>2022</v>
      </c>
      <c r="N8" s="21">
        <f>M8+1</f>
        <v>2023</v>
      </c>
      <c r="O8" s="21">
        <f t="shared" ref="O8:AT8" si="0">N8+1</f>
        <v>2024</v>
      </c>
      <c r="P8" s="21">
        <f t="shared" si="0"/>
        <v>2025</v>
      </c>
      <c r="Q8" s="21">
        <f t="shared" si="0"/>
        <v>2026</v>
      </c>
      <c r="R8" s="21">
        <f t="shared" si="0"/>
        <v>2027</v>
      </c>
      <c r="S8" s="21">
        <f t="shared" si="0"/>
        <v>2028</v>
      </c>
      <c r="T8" s="21">
        <f t="shared" si="0"/>
        <v>2029</v>
      </c>
      <c r="U8" s="21">
        <f t="shared" si="0"/>
        <v>2030</v>
      </c>
      <c r="V8" s="21">
        <f t="shared" si="0"/>
        <v>2031</v>
      </c>
      <c r="W8" s="21">
        <f t="shared" si="0"/>
        <v>2032</v>
      </c>
      <c r="X8" s="21">
        <f t="shared" si="0"/>
        <v>2033</v>
      </c>
      <c r="Y8" s="21">
        <f t="shared" si="0"/>
        <v>2034</v>
      </c>
      <c r="Z8" s="21">
        <f t="shared" si="0"/>
        <v>2035</v>
      </c>
      <c r="AA8" s="21">
        <f t="shared" si="0"/>
        <v>2036</v>
      </c>
      <c r="AB8" s="21">
        <f t="shared" si="0"/>
        <v>2037</v>
      </c>
      <c r="AC8" s="21">
        <f t="shared" si="0"/>
        <v>2038</v>
      </c>
      <c r="AD8" s="21">
        <f t="shared" si="0"/>
        <v>2039</v>
      </c>
      <c r="AE8" s="21">
        <f t="shared" si="0"/>
        <v>2040</v>
      </c>
      <c r="AF8" s="21">
        <f t="shared" si="0"/>
        <v>2041</v>
      </c>
      <c r="AG8" s="21">
        <f t="shared" si="0"/>
        <v>2042</v>
      </c>
      <c r="AH8" s="21">
        <f t="shared" si="0"/>
        <v>2043</v>
      </c>
      <c r="AI8" s="21">
        <f t="shared" si="0"/>
        <v>2044</v>
      </c>
      <c r="AJ8" s="21">
        <f t="shared" si="0"/>
        <v>2045</v>
      </c>
      <c r="AK8" s="21">
        <f t="shared" si="0"/>
        <v>2046</v>
      </c>
      <c r="AL8" s="21">
        <f t="shared" si="0"/>
        <v>2047</v>
      </c>
      <c r="AM8" s="21">
        <f t="shared" si="0"/>
        <v>2048</v>
      </c>
      <c r="AN8" s="21">
        <f t="shared" si="0"/>
        <v>2049</v>
      </c>
      <c r="AO8" s="21">
        <f t="shared" si="0"/>
        <v>2050</v>
      </c>
      <c r="AP8" s="21">
        <f t="shared" si="0"/>
        <v>2051</v>
      </c>
      <c r="AQ8" s="21">
        <f t="shared" si="0"/>
        <v>2052</v>
      </c>
      <c r="AR8" s="21">
        <f t="shared" si="0"/>
        <v>2053</v>
      </c>
      <c r="AS8" s="21">
        <f t="shared" si="0"/>
        <v>2054</v>
      </c>
      <c r="AT8" s="21">
        <f t="shared" si="0"/>
        <v>2055</v>
      </c>
    </row>
    <row r="9" spans="1:46" x14ac:dyDescent="0.25">
      <c r="A9" s="16">
        <f>'QUANTITIES - ALT 1'!A5</f>
        <v>2022</v>
      </c>
      <c r="B9" s="317"/>
      <c r="C9" s="44"/>
      <c r="D9" s="44"/>
      <c r="E9" s="44"/>
      <c r="F9" s="282"/>
      <c r="G9" s="317"/>
      <c r="H9" s="44"/>
      <c r="I9" s="44"/>
      <c r="J9" s="44"/>
      <c r="K9" s="282">
        <f>SUM(G9:J9)</f>
        <v>0</v>
      </c>
      <c r="M9" s="15">
        <f t="shared" ref="M9:V18" si="1">IF($A9=M$8,SUM($G9:$J9),0)*$C$4</f>
        <v>0</v>
      </c>
      <c r="N9" s="15">
        <f t="shared" si="1"/>
        <v>0</v>
      </c>
      <c r="O9" s="15">
        <f t="shared" si="1"/>
        <v>0</v>
      </c>
      <c r="P9" s="15">
        <f t="shared" si="1"/>
        <v>0</v>
      </c>
      <c r="Q9" s="15">
        <f t="shared" si="1"/>
        <v>0</v>
      </c>
      <c r="R9" s="15">
        <f t="shared" si="1"/>
        <v>0</v>
      </c>
      <c r="S9" s="15">
        <f t="shared" si="1"/>
        <v>0</v>
      </c>
      <c r="T9" s="15">
        <f t="shared" si="1"/>
        <v>0</v>
      </c>
      <c r="U9" s="15">
        <f t="shared" si="1"/>
        <v>0</v>
      </c>
      <c r="V9" s="15">
        <f t="shared" si="1"/>
        <v>0</v>
      </c>
      <c r="W9" s="15">
        <f t="shared" ref="W9:AF18" si="2">IF($A9=W$8,SUM($G9:$J9),0)*$C$4</f>
        <v>0</v>
      </c>
      <c r="X9" s="15">
        <f t="shared" si="2"/>
        <v>0</v>
      </c>
      <c r="Y9" s="15">
        <f t="shared" si="2"/>
        <v>0</v>
      </c>
      <c r="Z9" s="15">
        <f t="shared" si="2"/>
        <v>0</v>
      </c>
      <c r="AA9" s="15">
        <f t="shared" si="2"/>
        <v>0</v>
      </c>
      <c r="AB9" s="15">
        <f t="shared" si="2"/>
        <v>0</v>
      </c>
      <c r="AC9" s="15">
        <f t="shared" si="2"/>
        <v>0</v>
      </c>
      <c r="AD9" s="15">
        <f t="shared" si="2"/>
        <v>0</v>
      </c>
      <c r="AE9" s="15">
        <f t="shared" si="2"/>
        <v>0</v>
      </c>
      <c r="AF9" s="15">
        <f t="shared" si="2"/>
        <v>0</v>
      </c>
      <c r="AG9" s="15">
        <f t="shared" ref="AG9:AP18" si="3">IF($A9=AG$8,SUM($G9:$J9),0)*$C$4</f>
        <v>0</v>
      </c>
      <c r="AH9" s="15">
        <f t="shared" si="3"/>
        <v>0</v>
      </c>
      <c r="AI9" s="15">
        <f t="shared" si="3"/>
        <v>0</v>
      </c>
      <c r="AJ9" s="15">
        <f t="shared" si="3"/>
        <v>0</v>
      </c>
      <c r="AK9" s="15">
        <f t="shared" si="3"/>
        <v>0</v>
      </c>
      <c r="AL9" s="15">
        <f t="shared" si="3"/>
        <v>0</v>
      </c>
      <c r="AM9" s="15">
        <f t="shared" si="3"/>
        <v>0</v>
      </c>
      <c r="AN9" s="15">
        <f t="shared" si="3"/>
        <v>0</v>
      </c>
      <c r="AO9" s="15">
        <f t="shared" si="3"/>
        <v>0</v>
      </c>
      <c r="AP9" s="15">
        <f t="shared" si="3"/>
        <v>0</v>
      </c>
      <c r="AQ9" s="15">
        <f t="shared" ref="AQ9:AT28" si="4">IF($A9=AQ$8,SUM($G9:$J9),0)*$C$4</f>
        <v>0</v>
      </c>
      <c r="AR9" s="15">
        <f t="shared" si="4"/>
        <v>0</v>
      </c>
      <c r="AS9" s="15">
        <f t="shared" si="4"/>
        <v>0</v>
      </c>
      <c r="AT9" s="15">
        <f t="shared" si="4"/>
        <v>0</v>
      </c>
    </row>
    <row r="10" spans="1:46" x14ac:dyDescent="0.25">
      <c r="A10" s="16">
        <f>A9+1</f>
        <v>2023</v>
      </c>
      <c r="B10" s="317">
        <f>ROUND('QUANTITIES - ALT 1'!B5/$B$4,0)+'QUANTITIES - ALT 1'!G6</f>
        <v>4674</v>
      </c>
      <c r="C10" s="44">
        <f>ROUND('QUANTITIES - ALT 1'!C5/$B$4,0)+'QUANTITIES - ALT 1'!H6</f>
        <v>583</v>
      </c>
      <c r="D10" s="44">
        <f>ROUND('QUANTITIES - ALT 1'!D5/$B$4,0)+'QUANTITIES - ALT 1'!I6</f>
        <v>151</v>
      </c>
      <c r="E10" s="44">
        <f>ROUND('QUANTITIES - ALT 1'!E5/$B$4,0)+'QUANTITIES - ALT 1'!J6</f>
        <v>46</v>
      </c>
      <c r="F10" s="282">
        <f t="shared" ref="F10:F45" si="5">SUM(B10:E10)</f>
        <v>5454</v>
      </c>
      <c r="G10" s="317">
        <f>$B$5*B10</f>
        <v>1096421.3112000001</v>
      </c>
      <c r="H10" s="44">
        <f t="shared" ref="H10:J10" si="6">$B$5*C10</f>
        <v>136759.44039999999</v>
      </c>
      <c r="I10" s="44">
        <f t="shared" si="6"/>
        <v>35421.398800000003</v>
      </c>
      <c r="J10" s="44">
        <f t="shared" si="6"/>
        <v>10790.6248</v>
      </c>
      <c r="K10" s="282">
        <f>SUM(G10:J10)</f>
        <v>1279392.7752000003</v>
      </c>
      <c r="M10" s="15">
        <f t="shared" si="1"/>
        <v>0</v>
      </c>
      <c r="N10" s="15">
        <f t="shared" si="1"/>
        <v>1279392.7752000003</v>
      </c>
      <c r="O10" s="15">
        <f t="shared" si="1"/>
        <v>0</v>
      </c>
      <c r="P10" s="15">
        <f t="shared" si="1"/>
        <v>0</v>
      </c>
      <c r="Q10" s="15">
        <f t="shared" si="1"/>
        <v>0</v>
      </c>
      <c r="R10" s="15">
        <f t="shared" si="1"/>
        <v>0</v>
      </c>
      <c r="S10" s="15">
        <f t="shared" si="1"/>
        <v>0</v>
      </c>
      <c r="T10" s="15">
        <f t="shared" si="1"/>
        <v>0</v>
      </c>
      <c r="U10" s="15">
        <f t="shared" si="1"/>
        <v>0</v>
      </c>
      <c r="V10" s="15">
        <f t="shared" si="1"/>
        <v>0</v>
      </c>
      <c r="W10" s="15">
        <f t="shared" si="2"/>
        <v>0</v>
      </c>
      <c r="X10" s="15">
        <f t="shared" si="2"/>
        <v>0</v>
      </c>
      <c r="Y10" s="15">
        <f t="shared" si="2"/>
        <v>0</v>
      </c>
      <c r="Z10" s="15">
        <f t="shared" si="2"/>
        <v>0</v>
      </c>
      <c r="AA10" s="15">
        <f t="shared" si="2"/>
        <v>0</v>
      </c>
      <c r="AB10" s="15">
        <f t="shared" si="2"/>
        <v>0</v>
      </c>
      <c r="AC10" s="15">
        <f t="shared" si="2"/>
        <v>0</v>
      </c>
      <c r="AD10" s="15">
        <f t="shared" si="2"/>
        <v>0</v>
      </c>
      <c r="AE10" s="15">
        <f t="shared" si="2"/>
        <v>0</v>
      </c>
      <c r="AF10" s="15">
        <f t="shared" si="2"/>
        <v>0</v>
      </c>
      <c r="AG10" s="15">
        <f t="shared" si="3"/>
        <v>0</v>
      </c>
      <c r="AH10" s="15">
        <f t="shared" si="3"/>
        <v>0</v>
      </c>
      <c r="AI10" s="15">
        <f t="shared" si="3"/>
        <v>0</v>
      </c>
      <c r="AJ10" s="15">
        <f t="shared" si="3"/>
        <v>0</v>
      </c>
      <c r="AK10" s="15">
        <f t="shared" si="3"/>
        <v>0</v>
      </c>
      <c r="AL10" s="15">
        <f t="shared" si="3"/>
        <v>0</v>
      </c>
      <c r="AM10" s="15">
        <f t="shared" si="3"/>
        <v>0</v>
      </c>
      <c r="AN10" s="15">
        <f t="shared" si="3"/>
        <v>0</v>
      </c>
      <c r="AO10" s="15">
        <f t="shared" si="3"/>
        <v>0</v>
      </c>
      <c r="AP10" s="15">
        <f t="shared" si="3"/>
        <v>0</v>
      </c>
      <c r="AQ10" s="15">
        <f t="shared" si="4"/>
        <v>0</v>
      </c>
      <c r="AR10" s="15">
        <f t="shared" si="4"/>
        <v>0</v>
      </c>
      <c r="AS10" s="15">
        <f t="shared" si="4"/>
        <v>0</v>
      </c>
      <c r="AT10" s="15">
        <f t="shared" si="4"/>
        <v>0</v>
      </c>
    </row>
    <row r="11" spans="1:46" x14ac:dyDescent="0.25">
      <c r="A11" s="16">
        <f t="shared" ref="A11:A45" si="7">A10+1</f>
        <v>2024</v>
      </c>
      <c r="B11" s="317">
        <f>ROUND('QUANTITIES - ALT 1'!B6/$B$4,0)+'QUANTITIES - ALT 1'!G7</f>
        <v>4500</v>
      </c>
      <c r="C11" s="44">
        <f>ROUND('QUANTITIES - ALT 1'!C6/$B$4,0)+'QUANTITIES - ALT 1'!H7</f>
        <v>562</v>
      </c>
      <c r="D11" s="44">
        <f>ROUND('QUANTITIES - ALT 1'!D6/$B$4,0)+'QUANTITIES - ALT 1'!I7</f>
        <v>145</v>
      </c>
      <c r="E11" s="44">
        <f>ROUND('QUANTITIES - ALT 1'!E6/$B$4,0)+'QUANTITIES - ALT 1'!J7</f>
        <v>44</v>
      </c>
      <c r="F11" s="282">
        <f t="shared" si="5"/>
        <v>5251</v>
      </c>
      <c r="G11" s="317">
        <f t="shared" ref="G11:G37" si="8">$B$5*B11</f>
        <v>1055604.6000000001</v>
      </c>
      <c r="H11" s="44">
        <f t="shared" ref="H11:H37" si="9">$B$5*C11</f>
        <v>131833.2856</v>
      </c>
      <c r="I11" s="44">
        <f t="shared" ref="I11:I37" si="10">$B$5*D11</f>
        <v>34013.925999999999</v>
      </c>
      <c r="J11" s="44">
        <f t="shared" ref="J11:J37" si="11">$B$5*E11</f>
        <v>10321.467199999999</v>
      </c>
      <c r="K11" s="282">
        <f t="shared" ref="K11:K45" si="12">SUM(G11:J11)</f>
        <v>1231773.2788000002</v>
      </c>
      <c r="M11" s="15">
        <f t="shared" si="1"/>
        <v>0</v>
      </c>
      <c r="N11" s="15">
        <f t="shared" si="1"/>
        <v>0</v>
      </c>
      <c r="O11" s="15">
        <f t="shared" si="1"/>
        <v>1231773.2788000002</v>
      </c>
      <c r="P11" s="15">
        <f t="shared" si="1"/>
        <v>0</v>
      </c>
      <c r="Q11" s="15">
        <f t="shared" si="1"/>
        <v>0</v>
      </c>
      <c r="R11" s="15">
        <f t="shared" si="1"/>
        <v>0</v>
      </c>
      <c r="S11" s="15">
        <f t="shared" si="1"/>
        <v>0</v>
      </c>
      <c r="T11" s="15">
        <f t="shared" si="1"/>
        <v>0</v>
      </c>
      <c r="U11" s="15">
        <f t="shared" si="1"/>
        <v>0</v>
      </c>
      <c r="V11" s="15">
        <f t="shared" si="1"/>
        <v>0</v>
      </c>
      <c r="W11" s="15">
        <f t="shared" si="2"/>
        <v>0</v>
      </c>
      <c r="X11" s="15">
        <f t="shared" si="2"/>
        <v>0</v>
      </c>
      <c r="Y11" s="15">
        <f t="shared" si="2"/>
        <v>0</v>
      </c>
      <c r="Z11" s="15">
        <f t="shared" si="2"/>
        <v>0</v>
      </c>
      <c r="AA11" s="15">
        <f t="shared" si="2"/>
        <v>0</v>
      </c>
      <c r="AB11" s="15">
        <f t="shared" si="2"/>
        <v>0</v>
      </c>
      <c r="AC11" s="15">
        <f t="shared" si="2"/>
        <v>0</v>
      </c>
      <c r="AD11" s="15">
        <f t="shared" si="2"/>
        <v>0</v>
      </c>
      <c r="AE11" s="15">
        <f t="shared" si="2"/>
        <v>0</v>
      </c>
      <c r="AF11" s="15">
        <f t="shared" si="2"/>
        <v>0</v>
      </c>
      <c r="AG11" s="15">
        <f t="shared" si="3"/>
        <v>0</v>
      </c>
      <c r="AH11" s="15">
        <f t="shared" si="3"/>
        <v>0</v>
      </c>
      <c r="AI11" s="15">
        <f t="shared" si="3"/>
        <v>0</v>
      </c>
      <c r="AJ11" s="15">
        <f t="shared" si="3"/>
        <v>0</v>
      </c>
      <c r="AK11" s="15">
        <f t="shared" si="3"/>
        <v>0</v>
      </c>
      <c r="AL11" s="15">
        <f t="shared" si="3"/>
        <v>0</v>
      </c>
      <c r="AM11" s="15">
        <f t="shared" si="3"/>
        <v>0</v>
      </c>
      <c r="AN11" s="15">
        <f t="shared" si="3"/>
        <v>0</v>
      </c>
      <c r="AO11" s="15">
        <f t="shared" si="3"/>
        <v>0</v>
      </c>
      <c r="AP11" s="15">
        <f t="shared" si="3"/>
        <v>0</v>
      </c>
      <c r="AQ11" s="15">
        <f t="shared" si="4"/>
        <v>0</v>
      </c>
      <c r="AR11" s="15">
        <f t="shared" si="4"/>
        <v>0</v>
      </c>
      <c r="AS11" s="15">
        <f t="shared" si="4"/>
        <v>0</v>
      </c>
      <c r="AT11" s="15">
        <f t="shared" si="4"/>
        <v>0</v>
      </c>
    </row>
    <row r="12" spans="1:46" x14ac:dyDescent="0.25">
      <c r="A12" s="16">
        <f t="shared" si="7"/>
        <v>2025</v>
      </c>
      <c r="B12" s="317">
        <f>ROUND('QUANTITIES - ALT 1'!B7/$B$4,0)+'QUANTITIES - ALT 1'!G8</f>
        <v>4325</v>
      </c>
      <c r="C12" s="44">
        <f>ROUND('QUANTITIES - ALT 1'!C7/$B$4,0)+'QUANTITIES - ALT 1'!H8</f>
        <v>540</v>
      </c>
      <c r="D12" s="44">
        <f>ROUND('QUANTITIES - ALT 1'!D7/$B$4,0)+'QUANTITIES - ALT 1'!I8</f>
        <v>139</v>
      </c>
      <c r="E12" s="44">
        <f>ROUND('QUANTITIES - ALT 1'!E7/$B$4,0)+'QUANTITIES - ALT 1'!J8</f>
        <v>43</v>
      </c>
      <c r="F12" s="282">
        <f t="shared" si="5"/>
        <v>5047</v>
      </c>
      <c r="G12" s="317">
        <f t="shared" si="8"/>
        <v>1014553.31</v>
      </c>
      <c r="H12" s="44">
        <f t="shared" si="9"/>
        <v>126672.552</v>
      </c>
      <c r="I12" s="44">
        <f t="shared" si="10"/>
        <v>32606.4532</v>
      </c>
      <c r="J12" s="44">
        <f t="shared" si="11"/>
        <v>10086.8884</v>
      </c>
      <c r="K12" s="282">
        <f t="shared" si="12"/>
        <v>1183919.2036000001</v>
      </c>
      <c r="M12" s="15">
        <f t="shared" si="1"/>
        <v>0</v>
      </c>
      <c r="N12" s="15">
        <f t="shared" si="1"/>
        <v>0</v>
      </c>
      <c r="O12" s="15">
        <f t="shared" si="1"/>
        <v>0</v>
      </c>
      <c r="P12" s="15">
        <f t="shared" si="1"/>
        <v>1183919.2036000001</v>
      </c>
      <c r="Q12" s="15">
        <f t="shared" si="1"/>
        <v>0</v>
      </c>
      <c r="R12" s="15">
        <f t="shared" si="1"/>
        <v>0</v>
      </c>
      <c r="S12" s="15">
        <f t="shared" si="1"/>
        <v>0</v>
      </c>
      <c r="T12" s="15">
        <f t="shared" si="1"/>
        <v>0</v>
      </c>
      <c r="U12" s="15">
        <f t="shared" si="1"/>
        <v>0</v>
      </c>
      <c r="V12" s="15">
        <f t="shared" si="1"/>
        <v>0</v>
      </c>
      <c r="W12" s="15">
        <f t="shared" si="2"/>
        <v>0</v>
      </c>
      <c r="X12" s="15">
        <f t="shared" si="2"/>
        <v>0</v>
      </c>
      <c r="Y12" s="15">
        <f t="shared" si="2"/>
        <v>0</v>
      </c>
      <c r="Z12" s="15">
        <f t="shared" si="2"/>
        <v>0</v>
      </c>
      <c r="AA12" s="15">
        <f t="shared" si="2"/>
        <v>0</v>
      </c>
      <c r="AB12" s="15">
        <f t="shared" si="2"/>
        <v>0</v>
      </c>
      <c r="AC12" s="15">
        <f t="shared" si="2"/>
        <v>0</v>
      </c>
      <c r="AD12" s="15">
        <f t="shared" si="2"/>
        <v>0</v>
      </c>
      <c r="AE12" s="15">
        <f t="shared" si="2"/>
        <v>0</v>
      </c>
      <c r="AF12" s="15">
        <f t="shared" si="2"/>
        <v>0</v>
      </c>
      <c r="AG12" s="15">
        <f t="shared" si="3"/>
        <v>0</v>
      </c>
      <c r="AH12" s="15">
        <f t="shared" si="3"/>
        <v>0</v>
      </c>
      <c r="AI12" s="15">
        <f t="shared" si="3"/>
        <v>0</v>
      </c>
      <c r="AJ12" s="15">
        <f t="shared" si="3"/>
        <v>0</v>
      </c>
      <c r="AK12" s="15">
        <f t="shared" si="3"/>
        <v>0</v>
      </c>
      <c r="AL12" s="15">
        <f t="shared" si="3"/>
        <v>0</v>
      </c>
      <c r="AM12" s="15">
        <f t="shared" si="3"/>
        <v>0</v>
      </c>
      <c r="AN12" s="15">
        <f t="shared" si="3"/>
        <v>0</v>
      </c>
      <c r="AO12" s="15">
        <f t="shared" si="3"/>
        <v>0</v>
      </c>
      <c r="AP12" s="15">
        <f t="shared" si="3"/>
        <v>0</v>
      </c>
      <c r="AQ12" s="15">
        <f t="shared" si="4"/>
        <v>0</v>
      </c>
      <c r="AR12" s="15">
        <f t="shared" si="4"/>
        <v>0</v>
      </c>
      <c r="AS12" s="15">
        <f t="shared" si="4"/>
        <v>0</v>
      </c>
      <c r="AT12" s="15">
        <f t="shared" si="4"/>
        <v>0</v>
      </c>
    </row>
    <row r="13" spans="1:46" x14ac:dyDescent="0.25">
      <c r="A13" s="16">
        <f t="shared" si="7"/>
        <v>2026</v>
      </c>
      <c r="B13" s="317">
        <f>ROUND('QUANTITIES - ALT 1'!B8/$B$4,0)+'QUANTITIES - ALT 1'!G9</f>
        <v>4151</v>
      </c>
      <c r="C13" s="44">
        <f>ROUND('QUANTITIES - ALT 1'!C8/$B$4,0)+'QUANTITIES - ALT 1'!H9</f>
        <v>518</v>
      </c>
      <c r="D13" s="44">
        <f>ROUND('QUANTITIES - ALT 1'!D8/$B$4,0)+'QUANTITIES - ALT 1'!I9</f>
        <v>134</v>
      </c>
      <c r="E13" s="44">
        <f>ROUND('QUANTITIES - ALT 1'!E8/$B$4,0)+'QUANTITIES - ALT 1'!J9</f>
        <v>41</v>
      </c>
      <c r="F13" s="282">
        <f t="shared" si="5"/>
        <v>4844</v>
      </c>
      <c r="G13" s="317">
        <f t="shared" si="8"/>
        <v>973736.59880000004</v>
      </c>
      <c r="H13" s="44">
        <f t="shared" si="9"/>
        <v>121511.8184</v>
      </c>
      <c r="I13" s="44">
        <f t="shared" si="10"/>
        <v>31433.5592</v>
      </c>
      <c r="J13" s="44">
        <f t="shared" si="11"/>
        <v>9617.7307999999994</v>
      </c>
      <c r="K13" s="282">
        <f t="shared" si="12"/>
        <v>1136299.7072000001</v>
      </c>
      <c r="M13" s="15">
        <f t="shared" si="1"/>
        <v>0</v>
      </c>
      <c r="N13" s="15">
        <f t="shared" si="1"/>
        <v>0</v>
      </c>
      <c r="O13" s="15">
        <f t="shared" si="1"/>
        <v>0</v>
      </c>
      <c r="P13" s="15">
        <f t="shared" si="1"/>
        <v>0</v>
      </c>
      <c r="Q13" s="15">
        <f t="shared" si="1"/>
        <v>1136299.7072000001</v>
      </c>
      <c r="R13" s="15">
        <f t="shared" si="1"/>
        <v>0</v>
      </c>
      <c r="S13" s="15">
        <f t="shared" si="1"/>
        <v>0</v>
      </c>
      <c r="T13" s="15">
        <f t="shared" si="1"/>
        <v>0</v>
      </c>
      <c r="U13" s="15">
        <f t="shared" si="1"/>
        <v>0</v>
      </c>
      <c r="V13" s="15">
        <f t="shared" si="1"/>
        <v>0</v>
      </c>
      <c r="W13" s="15">
        <f t="shared" si="2"/>
        <v>0</v>
      </c>
      <c r="X13" s="15">
        <f t="shared" si="2"/>
        <v>0</v>
      </c>
      <c r="Y13" s="15">
        <f t="shared" si="2"/>
        <v>0</v>
      </c>
      <c r="Z13" s="15">
        <f t="shared" si="2"/>
        <v>0</v>
      </c>
      <c r="AA13" s="15">
        <f t="shared" si="2"/>
        <v>0</v>
      </c>
      <c r="AB13" s="15">
        <f t="shared" si="2"/>
        <v>0</v>
      </c>
      <c r="AC13" s="15">
        <f t="shared" si="2"/>
        <v>0</v>
      </c>
      <c r="AD13" s="15">
        <f t="shared" si="2"/>
        <v>0</v>
      </c>
      <c r="AE13" s="15">
        <f t="shared" si="2"/>
        <v>0</v>
      </c>
      <c r="AF13" s="15">
        <f t="shared" si="2"/>
        <v>0</v>
      </c>
      <c r="AG13" s="15">
        <f t="shared" si="3"/>
        <v>0</v>
      </c>
      <c r="AH13" s="15">
        <f t="shared" si="3"/>
        <v>0</v>
      </c>
      <c r="AI13" s="15">
        <f t="shared" si="3"/>
        <v>0</v>
      </c>
      <c r="AJ13" s="15">
        <f t="shared" si="3"/>
        <v>0</v>
      </c>
      <c r="AK13" s="15">
        <f t="shared" si="3"/>
        <v>0</v>
      </c>
      <c r="AL13" s="15">
        <f t="shared" si="3"/>
        <v>0</v>
      </c>
      <c r="AM13" s="15">
        <f t="shared" si="3"/>
        <v>0</v>
      </c>
      <c r="AN13" s="15">
        <f t="shared" si="3"/>
        <v>0</v>
      </c>
      <c r="AO13" s="15">
        <f t="shared" si="3"/>
        <v>0</v>
      </c>
      <c r="AP13" s="15">
        <f t="shared" si="3"/>
        <v>0</v>
      </c>
      <c r="AQ13" s="15">
        <f t="shared" si="4"/>
        <v>0</v>
      </c>
      <c r="AR13" s="15">
        <f t="shared" si="4"/>
        <v>0</v>
      </c>
      <c r="AS13" s="15">
        <f t="shared" si="4"/>
        <v>0</v>
      </c>
      <c r="AT13" s="15">
        <f t="shared" si="4"/>
        <v>0</v>
      </c>
    </row>
    <row r="14" spans="1:46" x14ac:dyDescent="0.25">
      <c r="A14" s="16">
        <f t="shared" si="7"/>
        <v>2027</v>
      </c>
      <c r="B14" s="317">
        <f>ROUND('QUANTITIES - ALT 1'!B9/$B$4,0)+'QUANTITIES - ALT 1'!G10</f>
        <v>3977</v>
      </c>
      <c r="C14" s="44">
        <f>ROUND('QUANTITIES - ALT 1'!C9/$B$4,0)+'QUANTITIES - ALT 1'!H10</f>
        <v>497</v>
      </c>
      <c r="D14" s="44">
        <f>ROUND('QUANTITIES - ALT 1'!D9/$B$4,0)+'QUANTITIES - ALT 1'!I10</f>
        <v>128</v>
      </c>
      <c r="E14" s="44">
        <f>ROUND('QUANTITIES - ALT 1'!E9/$B$4,0)+'QUANTITIES - ALT 1'!J10</f>
        <v>39</v>
      </c>
      <c r="F14" s="282">
        <f t="shared" si="5"/>
        <v>4641</v>
      </c>
      <c r="G14" s="317">
        <f t="shared" si="8"/>
        <v>932919.88760000002</v>
      </c>
      <c r="H14" s="44">
        <f t="shared" si="9"/>
        <v>116585.6636</v>
      </c>
      <c r="I14" s="44">
        <f t="shared" si="10"/>
        <v>30026.0864</v>
      </c>
      <c r="J14" s="44">
        <f t="shared" si="11"/>
        <v>9148.5732000000007</v>
      </c>
      <c r="K14" s="282">
        <f t="shared" si="12"/>
        <v>1088680.2108</v>
      </c>
      <c r="M14" s="15">
        <f t="shared" si="1"/>
        <v>0</v>
      </c>
      <c r="N14" s="15">
        <f t="shared" si="1"/>
        <v>0</v>
      </c>
      <c r="O14" s="15">
        <f t="shared" si="1"/>
        <v>0</v>
      </c>
      <c r="P14" s="15">
        <f t="shared" si="1"/>
        <v>0</v>
      </c>
      <c r="Q14" s="15">
        <f t="shared" si="1"/>
        <v>0</v>
      </c>
      <c r="R14" s="15">
        <f t="shared" si="1"/>
        <v>1088680.2108</v>
      </c>
      <c r="S14" s="15">
        <f t="shared" si="1"/>
        <v>0</v>
      </c>
      <c r="T14" s="15">
        <f t="shared" si="1"/>
        <v>0</v>
      </c>
      <c r="U14" s="15">
        <f t="shared" si="1"/>
        <v>0</v>
      </c>
      <c r="V14" s="15">
        <f t="shared" si="1"/>
        <v>0</v>
      </c>
      <c r="W14" s="15">
        <f t="shared" si="2"/>
        <v>0</v>
      </c>
      <c r="X14" s="15">
        <f t="shared" si="2"/>
        <v>0</v>
      </c>
      <c r="Y14" s="15">
        <f t="shared" si="2"/>
        <v>0</v>
      </c>
      <c r="Z14" s="15">
        <f t="shared" si="2"/>
        <v>0</v>
      </c>
      <c r="AA14" s="15">
        <f t="shared" si="2"/>
        <v>0</v>
      </c>
      <c r="AB14" s="15">
        <f t="shared" si="2"/>
        <v>0</v>
      </c>
      <c r="AC14" s="15">
        <f t="shared" si="2"/>
        <v>0</v>
      </c>
      <c r="AD14" s="15">
        <f t="shared" si="2"/>
        <v>0</v>
      </c>
      <c r="AE14" s="15">
        <f t="shared" si="2"/>
        <v>0</v>
      </c>
      <c r="AF14" s="15">
        <f t="shared" si="2"/>
        <v>0</v>
      </c>
      <c r="AG14" s="15">
        <f t="shared" si="3"/>
        <v>0</v>
      </c>
      <c r="AH14" s="15">
        <f t="shared" si="3"/>
        <v>0</v>
      </c>
      <c r="AI14" s="15">
        <f t="shared" si="3"/>
        <v>0</v>
      </c>
      <c r="AJ14" s="15">
        <f t="shared" si="3"/>
        <v>0</v>
      </c>
      <c r="AK14" s="15">
        <f t="shared" si="3"/>
        <v>0</v>
      </c>
      <c r="AL14" s="15">
        <f t="shared" si="3"/>
        <v>0</v>
      </c>
      <c r="AM14" s="15">
        <f t="shared" si="3"/>
        <v>0</v>
      </c>
      <c r="AN14" s="15">
        <f t="shared" si="3"/>
        <v>0</v>
      </c>
      <c r="AO14" s="15">
        <f t="shared" si="3"/>
        <v>0</v>
      </c>
      <c r="AP14" s="15">
        <f t="shared" si="3"/>
        <v>0</v>
      </c>
      <c r="AQ14" s="15">
        <f t="shared" si="4"/>
        <v>0</v>
      </c>
      <c r="AR14" s="15">
        <f t="shared" si="4"/>
        <v>0</v>
      </c>
      <c r="AS14" s="15">
        <f t="shared" si="4"/>
        <v>0</v>
      </c>
      <c r="AT14" s="15">
        <f t="shared" si="4"/>
        <v>0</v>
      </c>
    </row>
    <row r="15" spans="1:46" x14ac:dyDescent="0.25">
      <c r="A15" s="16">
        <f t="shared" si="7"/>
        <v>2028</v>
      </c>
      <c r="B15" s="317">
        <f>ROUND('QUANTITIES - ALT 1'!B10/$B$4,0)+'QUANTITIES - ALT 1'!G11</f>
        <v>3802</v>
      </c>
      <c r="C15" s="44">
        <f>ROUND('QUANTITIES - ALT 1'!C10/$B$4,0)+'QUANTITIES - ALT 1'!H11</f>
        <v>475</v>
      </c>
      <c r="D15" s="44">
        <f>ROUND('QUANTITIES - ALT 1'!D10/$B$4,0)+'QUANTITIES - ALT 1'!I11</f>
        <v>122</v>
      </c>
      <c r="E15" s="44">
        <f>ROUND('QUANTITIES - ALT 1'!E10/$B$4,0)+'QUANTITIES - ALT 1'!J11</f>
        <v>38</v>
      </c>
      <c r="F15" s="282">
        <f t="shared" si="5"/>
        <v>4437</v>
      </c>
      <c r="G15" s="317">
        <f t="shared" si="8"/>
        <v>891868.59759999998</v>
      </c>
      <c r="H15" s="44">
        <f t="shared" si="9"/>
        <v>111424.93000000001</v>
      </c>
      <c r="I15" s="44">
        <f t="shared" si="10"/>
        <v>28618.613600000001</v>
      </c>
      <c r="J15" s="44">
        <f t="shared" si="11"/>
        <v>8913.9943999999996</v>
      </c>
      <c r="K15" s="282">
        <f t="shared" si="12"/>
        <v>1040826.1356</v>
      </c>
      <c r="M15" s="15">
        <f t="shared" si="1"/>
        <v>0</v>
      </c>
      <c r="N15" s="15">
        <f t="shared" si="1"/>
        <v>0</v>
      </c>
      <c r="O15" s="15">
        <f t="shared" si="1"/>
        <v>0</v>
      </c>
      <c r="P15" s="15">
        <f t="shared" si="1"/>
        <v>0</v>
      </c>
      <c r="Q15" s="15">
        <f t="shared" si="1"/>
        <v>0</v>
      </c>
      <c r="R15" s="15">
        <f t="shared" si="1"/>
        <v>0</v>
      </c>
      <c r="S15" s="15">
        <f t="shared" si="1"/>
        <v>1040826.1356</v>
      </c>
      <c r="T15" s="15">
        <f t="shared" si="1"/>
        <v>0</v>
      </c>
      <c r="U15" s="15">
        <f t="shared" si="1"/>
        <v>0</v>
      </c>
      <c r="V15" s="15">
        <f t="shared" si="1"/>
        <v>0</v>
      </c>
      <c r="W15" s="15">
        <f t="shared" si="2"/>
        <v>0</v>
      </c>
      <c r="X15" s="15">
        <f t="shared" si="2"/>
        <v>0</v>
      </c>
      <c r="Y15" s="15">
        <f t="shared" si="2"/>
        <v>0</v>
      </c>
      <c r="Z15" s="15">
        <f t="shared" si="2"/>
        <v>0</v>
      </c>
      <c r="AA15" s="15">
        <f t="shared" si="2"/>
        <v>0</v>
      </c>
      <c r="AB15" s="15">
        <f t="shared" si="2"/>
        <v>0</v>
      </c>
      <c r="AC15" s="15">
        <f t="shared" si="2"/>
        <v>0</v>
      </c>
      <c r="AD15" s="15">
        <f t="shared" si="2"/>
        <v>0</v>
      </c>
      <c r="AE15" s="15">
        <f t="shared" si="2"/>
        <v>0</v>
      </c>
      <c r="AF15" s="15">
        <f t="shared" si="2"/>
        <v>0</v>
      </c>
      <c r="AG15" s="15">
        <f t="shared" si="3"/>
        <v>0</v>
      </c>
      <c r="AH15" s="15">
        <f t="shared" si="3"/>
        <v>0</v>
      </c>
      <c r="AI15" s="15">
        <f t="shared" si="3"/>
        <v>0</v>
      </c>
      <c r="AJ15" s="15">
        <f t="shared" si="3"/>
        <v>0</v>
      </c>
      <c r="AK15" s="15">
        <f t="shared" si="3"/>
        <v>0</v>
      </c>
      <c r="AL15" s="15">
        <f t="shared" si="3"/>
        <v>0</v>
      </c>
      <c r="AM15" s="15">
        <f t="shared" si="3"/>
        <v>0</v>
      </c>
      <c r="AN15" s="15">
        <f t="shared" si="3"/>
        <v>0</v>
      </c>
      <c r="AO15" s="15">
        <f t="shared" si="3"/>
        <v>0</v>
      </c>
      <c r="AP15" s="15">
        <f t="shared" si="3"/>
        <v>0</v>
      </c>
      <c r="AQ15" s="15">
        <f t="shared" si="4"/>
        <v>0</v>
      </c>
      <c r="AR15" s="15">
        <f t="shared" si="4"/>
        <v>0</v>
      </c>
      <c r="AS15" s="15">
        <f t="shared" si="4"/>
        <v>0</v>
      </c>
      <c r="AT15" s="15">
        <f t="shared" si="4"/>
        <v>0</v>
      </c>
    </row>
    <row r="16" spans="1:46" x14ac:dyDescent="0.25">
      <c r="A16" s="16">
        <f t="shared" si="7"/>
        <v>2029</v>
      </c>
      <c r="B16" s="317">
        <f>ROUND('QUANTITIES - ALT 1'!B11/$B$4,0)+'QUANTITIES - ALT 1'!G12</f>
        <v>3628</v>
      </c>
      <c r="C16" s="44">
        <f>ROUND('QUANTITIES - ALT 1'!C11/$B$4,0)+'QUANTITIES - ALT 1'!H12</f>
        <v>453</v>
      </c>
      <c r="D16" s="44">
        <f>ROUND('QUANTITIES - ALT 1'!D11/$B$4,0)+'QUANTITIES - ALT 1'!I12</f>
        <v>117</v>
      </c>
      <c r="E16" s="44">
        <f>ROUND('QUANTITIES - ALT 1'!E11/$B$4,0)+'QUANTITIES - ALT 1'!J12</f>
        <v>36</v>
      </c>
      <c r="F16" s="282">
        <f t="shared" si="5"/>
        <v>4234</v>
      </c>
      <c r="G16" s="317">
        <f t="shared" si="8"/>
        <v>851051.88639999996</v>
      </c>
      <c r="H16" s="44">
        <f t="shared" si="9"/>
        <v>106264.1964</v>
      </c>
      <c r="I16" s="44">
        <f t="shared" si="10"/>
        <v>27445.7196</v>
      </c>
      <c r="J16" s="44">
        <f t="shared" si="11"/>
        <v>8444.8368000000009</v>
      </c>
      <c r="K16" s="282">
        <f t="shared" si="12"/>
        <v>993206.63919999998</v>
      </c>
      <c r="M16" s="15">
        <f t="shared" si="1"/>
        <v>0</v>
      </c>
      <c r="N16" s="15">
        <f t="shared" si="1"/>
        <v>0</v>
      </c>
      <c r="O16" s="15">
        <f t="shared" si="1"/>
        <v>0</v>
      </c>
      <c r="P16" s="15">
        <f t="shared" si="1"/>
        <v>0</v>
      </c>
      <c r="Q16" s="15">
        <f t="shared" si="1"/>
        <v>0</v>
      </c>
      <c r="R16" s="15">
        <f t="shared" si="1"/>
        <v>0</v>
      </c>
      <c r="S16" s="15">
        <f t="shared" si="1"/>
        <v>0</v>
      </c>
      <c r="T16" s="15">
        <f t="shared" si="1"/>
        <v>993206.63919999998</v>
      </c>
      <c r="U16" s="15">
        <f t="shared" si="1"/>
        <v>0</v>
      </c>
      <c r="V16" s="15">
        <f t="shared" si="1"/>
        <v>0</v>
      </c>
      <c r="W16" s="15">
        <f t="shared" si="2"/>
        <v>0</v>
      </c>
      <c r="X16" s="15">
        <f t="shared" si="2"/>
        <v>0</v>
      </c>
      <c r="Y16" s="15">
        <f t="shared" si="2"/>
        <v>0</v>
      </c>
      <c r="Z16" s="15">
        <f t="shared" si="2"/>
        <v>0</v>
      </c>
      <c r="AA16" s="15">
        <f t="shared" si="2"/>
        <v>0</v>
      </c>
      <c r="AB16" s="15">
        <f t="shared" si="2"/>
        <v>0</v>
      </c>
      <c r="AC16" s="15">
        <f t="shared" si="2"/>
        <v>0</v>
      </c>
      <c r="AD16" s="15">
        <f t="shared" si="2"/>
        <v>0</v>
      </c>
      <c r="AE16" s="15">
        <f t="shared" si="2"/>
        <v>0</v>
      </c>
      <c r="AF16" s="15">
        <f t="shared" si="2"/>
        <v>0</v>
      </c>
      <c r="AG16" s="15">
        <f t="shared" si="3"/>
        <v>0</v>
      </c>
      <c r="AH16" s="15">
        <f t="shared" si="3"/>
        <v>0</v>
      </c>
      <c r="AI16" s="15">
        <f t="shared" si="3"/>
        <v>0</v>
      </c>
      <c r="AJ16" s="15">
        <f t="shared" si="3"/>
        <v>0</v>
      </c>
      <c r="AK16" s="15">
        <f t="shared" si="3"/>
        <v>0</v>
      </c>
      <c r="AL16" s="15">
        <f t="shared" si="3"/>
        <v>0</v>
      </c>
      <c r="AM16" s="15">
        <f t="shared" si="3"/>
        <v>0</v>
      </c>
      <c r="AN16" s="15">
        <f t="shared" si="3"/>
        <v>0</v>
      </c>
      <c r="AO16" s="15">
        <f t="shared" si="3"/>
        <v>0</v>
      </c>
      <c r="AP16" s="15">
        <f t="shared" si="3"/>
        <v>0</v>
      </c>
      <c r="AQ16" s="15">
        <f t="shared" si="4"/>
        <v>0</v>
      </c>
      <c r="AR16" s="15">
        <f t="shared" si="4"/>
        <v>0</v>
      </c>
      <c r="AS16" s="15">
        <f t="shared" si="4"/>
        <v>0</v>
      </c>
      <c r="AT16" s="15">
        <f t="shared" si="4"/>
        <v>0</v>
      </c>
    </row>
    <row r="17" spans="1:46" x14ac:dyDescent="0.25">
      <c r="A17" s="16">
        <f t="shared" si="7"/>
        <v>2030</v>
      </c>
      <c r="B17" s="317">
        <f>ROUND('QUANTITIES - ALT 1'!B12/$B$4,0)+'QUANTITIES - ALT 1'!G13</f>
        <v>3454</v>
      </c>
      <c r="C17" s="44">
        <f>ROUND('QUANTITIES - ALT 1'!C12/$B$4,0)+'QUANTITIES - ALT 1'!H13</f>
        <v>432</v>
      </c>
      <c r="D17" s="44">
        <f>ROUND('QUANTITIES - ALT 1'!D12/$B$4,0)+'QUANTITIES - ALT 1'!I13</f>
        <v>111</v>
      </c>
      <c r="E17" s="44">
        <f>ROUND('QUANTITIES - ALT 1'!E12/$B$4,0)+'QUANTITIES - ALT 1'!J13</f>
        <v>34</v>
      </c>
      <c r="F17" s="282">
        <f t="shared" si="5"/>
        <v>4031</v>
      </c>
      <c r="G17" s="317">
        <f t="shared" si="8"/>
        <v>810235.17520000006</v>
      </c>
      <c r="H17" s="44">
        <f t="shared" si="9"/>
        <v>101338.0416</v>
      </c>
      <c r="I17" s="44">
        <f t="shared" si="10"/>
        <v>26038.246800000001</v>
      </c>
      <c r="J17" s="44">
        <f t="shared" si="11"/>
        <v>7975.6792000000005</v>
      </c>
      <c r="K17" s="282">
        <f t="shared" si="12"/>
        <v>945587.14280000003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945587.14280000003</v>
      </c>
      <c r="V17" s="15">
        <f t="shared" si="1"/>
        <v>0</v>
      </c>
      <c r="W17" s="15">
        <f t="shared" si="2"/>
        <v>0</v>
      </c>
      <c r="X17" s="15">
        <f t="shared" si="2"/>
        <v>0</v>
      </c>
      <c r="Y17" s="15">
        <f t="shared" si="2"/>
        <v>0</v>
      </c>
      <c r="Z17" s="15">
        <f t="shared" si="2"/>
        <v>0</v>
      </c>
      <c r="AA17" s="15">
        <f t="shared" si="2"/>
        <v>0</v>
      </c>
      <c r="AB17" s="15">
        <f t="shared" si="2"/>
        <v>0</v>
      </c>
      <c r="AC17" s="15">
        <f t="shared" si="2"/>
        <v>0</v>
      </c>
      <c r="AD17" s="15">
        <f t="shared" si="2"/>
        <v>0</v>
      </c>
      <c r="AE17" s="15">
        <f t="shared" si="2"/>
        <v>0</v>
      </c>
      <c r="AF17" s="15">
        <f t="shared" si="2"/>
        <v>0</v>
      </c>
      <c r="AG17" s="15">
        <f t="shared" si="3"/>
        <v>0</v>
      </c>
      <c r="AH17" s="15">
        <f t="shared" si="3"/>
        <v>0</v>
      </c>
      <c r="AI17" s="15">
        <f t="shared" si="3"/>
        <v>0</v>
      </c>
      <c r="AJ17" s="15">
        <f t="shared" si="3"/>
        <v>0</v>
      </c>
      <c r="AK17" s="15">
        <f t="shared" si="3"/>
        <v>0</v>
      </c>
      <c r="AL17" s="15">
        <f t="shared" si="3"/>
        <v>0</v>
      </c>
      <c r="AM17" s="15">
        <f t="shared" si="3"/>
        <v>0</v>
      </c>
      <c r="AN17" s="15">
        <f t="shared" si="3"/>
        <v>0</v>
      </c>
      <c r="AO17" s="15">
        <f t="shared" si="3"/>
        <v>0</v>
      </c>
      <c r="AP17" s="15">
        <f t="shared" si="3"/>
        <v>0</v>
      </c>
      <c r="AQ17" s="15">
        <f t="shared" si="4"/>
        <v>0</v>
      </c>
      <c r="AR17" s="15">
        <f t="shared" si="4"/>
        <v>0</v>
      </c>
      <c r="AS17" s="15">
        <f t="shared" si="4"/>
        <v>0</v>
      </c>
      <c r="AT17" s="15">
        <f t="shared" si="4"/>
        <v>0</v>
      </c>
    </row>
    <row r="18" spans="1:46" x14ac:dyDescent="0.25">
      <c r="A18" s="16">
        <f t="shared" si="7"/>
        <v>2031</v>
      </c>
      <c r="B18" s="317">
        <f>ROUND('QUANTITIES - ALT 1'!B13/$B$4,0)+'QUANTITIES - ALT 1'!G14</f>
        <v>3279</v>
      </c>
      <c r="C18" s="44">
        <f>ROUND('QUANTITIES - ALT 1'!C13/$B$4,0)+'QUANTITIES - ALT 1'!H14</f>
        <v>410</v>
      </c>
      <c r="D18" s="44">
        <f>ROUND('QUANTITIES - ALT 1'!D13/$B$4,0)+'QUANTITIES - ALT 1'!I14</f>
        <v>105</v>
      </c>
      <c r="E18" s="44">
        <f>ROUND('QUANTITIES - ALT 1'!E13/$B$4,0)+'QUANTITIES - ALT 1'!J14</f>
        <v>33</v>
      </c>
      <c r="F18" s="282">
        <f t="shared" si="5"/>
        <v>3827</v>
      </c>
      <c r="G18" s="317">
        <f t="shared" si="8"/>
        <v>769183.88520000002</v>
      </c>
      <c r="H18" s="44">
        <f t="shared" si="9"/>
        <v>96177.308000000005</v>
      </c>
      <c r="I18" s="44">
        <f t="shared" si="10"/>
        <v>24630.774000000001</v>
      </c>
      <c r="J18" s="44">
        <f t="shared" si="11"/>
        <v>7741.1004000000003</v>
      </c>
      <c r="K18" s="282">
        <f t="shared" si="12"/>
        <v>897733.06759999995</v>
      </c>
      <c r="M18" s="15">
        <f t="shared" si="1"/>
        <v>0</v>
      </c>
      <c r="N18" s="15">
        <f t="shared" si="1"/>
        <v>0</v>
      </c>
      <c r="O18" s="15">
        <f t="shared" si="1"/>
        <v>0</v>
      </c>
      <c r="P18" s="15">
        <f t="shared" si="1"/>
        <v>0</v>
      </c>
      <c r="Q18" s="15">
        <f t="shared" si="1"/>
        <v>0</v>
      </c>
      <c r="R18" s="15">
        <f t="shared" si="1"/>
        <v>0</v>
      </c>
      <c r="S18" s="15">
        <f t="shared" si="1"/>
        <v>0</v>
      </c>
      <c r="T18" s="15">
        <f t="shared" si="1"/>
        <v>0</v>
      </c>
      <c r="U18" s="15">
        <f t="shared" si="1"/>
        <v>0</v>
      </c>
      <c r="V18" s="15">
        <f t="shared" si="1"/>
        <v>897733.06759999995</v>
      </c>
      <c r="W18" s="15">
        <f t="shared" si="2"/>
        <v>0</v>
      </c>
      <c r="X18" s="15">
        <f t="shared" si="2"/>
        <v>0</v>
      </c>
      <c r="Y18" s="15">
        <f t="shared" si="2"/>
        <v>0</v>
      </c>
      <c r="Z18" s="15">
        <f t="shared" si="2"/>
        <v>0</v>
      </c>
      <c r="AA18" s="15">
        <f t="shared" si="2"/>
        <v>0</v>
      </c>
      <c r="AB18" s="15">
        <f t="shared" si="2"/>
        <v>0</v>
      </c>
      <c r="AC18" s="15">
        <f t="shared" si="2"/>
        <v>0</v>
      </c>
      <c r="AD18" s="15">
        <f t="shared" si="2"/>
        <v>0</v>
      </c>
      <c r="AE18" s="15">
        <f t="shared" si="2"/>
        <v>0</v>
      </c>
      <c r="AF18" s="15">
        <f t="shared" si="2"/>
        <v>0</v>
      </c>
      <c r="AG18" s="15">
        <f t="shared" si="3"/>
        <v>0</v>
      </c>
      <c r="AH18" s="15">
        <f t="shared" si="3"/>
        <v>0</v>
      </c>
      <c r="AI18" s="15">
        <f t="shared" si="3"/>
        <v>0</v>
      </c>
      <c r="AJ18" s="15">
        <f t="shared" si="3"/>
        <v>0</v>
      </c>
      <c r="AK18" s="15">
        <f t="shared" si="3"/>
        <v>0</v>
      </c>
      <c r="AL18" s="15">
        <f t="shared" si="3"/>
        <v>0</v>
      </c>
      <c r="AM18" s="15">
        <f t="shared" si="3"/>
        <v>0</v>
      </c>
      <c r="AN18" s="15">
        <f t="shared" si="3"/>
        <v>0</v>
      </c>
      <c r="AO18" s="15">
        <f t="shared" si="3"/>
        <v>0</v>
      </c>
      <c r="AP18" s="15">
        <f t="shared" si="3"/>
        <v>0</v>
      </c>
      <c r="AQ18" s="15">
        <f t="shared" si="4"/>
        <v>0</v>
      </c>
      <c r="AR18" s="15">
        <f t="shared" si="4"/>
        <v>0</v>
      </c>
      <c r="AS18" s="15">
        <f t="shared" si="4"/>
        <v>0</v>
      </c>
      <c r="AT18" s="15">
        <f t="shared" si="4"/>
        <v>0</v>
      </c>
    </row>
    <row r="19" spans="1:46" x14ac:dyDescent="0.25">
      <c r="A19" s="16">
        <f t="shared" si="7"/>
        <v>2032</v>
      </c>
      <c r="B19" s="317">
        <f>ROUND('QUANTITIES - ALT 1'!B14/$B$4,0)+'QUANTITIES - ALT 1'!G15</f>
        <v>3105</v>
      </c>
      <c r="C19" s="44">
        <f>ROUND('QUANTITIES - ALT 1'!C14/$B$4,0)+'QUANTITIES - ALT 1'!H15</f>
        <v>388</v>
      </c>
      <c r="D19" s="44">
        <f>ROUND('QUANTITIES - ALT 1'!D14/$B$4,0)+'QUANTITIES - ALT 1'!I15</f>
        <v>100</v>
      </c>
      <c r="E19" s="44">
        <f>ROUND('QUANTITIES - ALT 1'!E14/$B$4,0)+'QUANTITIES - ALT 1'!J15</f>
        <v>31</v>
      </c>
      <c r="F19" s="282">
        <f t="shared" si="5"/>
        <v>3624</v>
      </c>
      <c r="G19" s="317">
        <f t="shared" si="8"/>
        <v>728367.174</v>
      </c>
      <c r="H19" s="44">
        <f t="shared" si="9"/>
        <v>91016.574399999998</v>
      </c>
      <c r="I19" s="44">
        <f t="shared" si="10"/>
        <v>23457.88</v>
      </c>
      <c r="J19" s="44">
        <f t="shared" si="11"/>
        <v>7271.9427999999998</v>
      </c>
      <c r="K19" s="282">
        <f t="shared" si="12"/>
        <v>850113.57120000001</v>
      </c>
      <c r="M19" s="15">
        <f t="shared" ref="M19:V28" si="13">IF($A19=M$8,SUM($G19:$J19),0)*$C$4</f>
        <v>0</v>
      </c>
      <c r="N19" s="15">
        <f t="shared" si="13"/>
        <v>0</v>
      </c>
      <c r="O19" s="15">
        <f t="shared" si="13"/>
        <v>0</v>
      </c>
      <c r="P19" s="15">
        <f t="shared" si="13"/>
        <v>0</v>
      </c>
      <c r="Q19" s="15">
        <f t="shared" si="13"/>
        <v>0</v>
      </c>
      <c r="R19" s="15">
        <f t="shared" si="13"/>
        <v>0</v>
      </c>
      <c r="S19" s="15">
        <f t="shared" si="13"/>
        <v>0</v>
      </c>
      <c r="T19" s="15">
        <f t="shared" si="13"/>
        <v>0</v>
      </c>
      <c r="U19" s="15">
        <f t="shared" si="13"/>
        <v>0</v>
      </c>
      <c r="V19" s="15">
        <f t="shared" si="13"/>
        <v>0</v>
      </c>
      <c r="W19" s="15">
        <f t="shared" ref="W19:AF28" si="14">IF($A19=W$8,SUM($G19:$J19),0)*$C$4</f>
        <v>850113.57120000001</v>
      </c>
      <c r="X19" s="15">
        <f t="shared" si="14"/>
        <v>0</v>
      </c>
      <c r="Y19" s="15">
        <f t="shared" si="14"/>
        <v>0</v>
      </c>
      <c r="Z19" s="15">
        <f t="shared" si="14"/>
        <v>0</v>
      </c>
      <c r="AA19" s="15">
        <f t="shared" si="14"/>
        <v>0</v>
      </c>
      <c r="AB19" s="15">
        <f t="shared" si="14"/>
        <v>0</v>
      </c>
      <c r="AC19" s="15">
        <f t="shared" si="14"/>
        <v>0</v>
      </c>
      <c r="AD19" s="15">
        <f t="shared" si="14"/>
        <v>0</v>
      </c>
      <c r="AE19" s="15">
        <f t="shared" si="14"/>
        <v>0</v>
      </c>
      <c r="AF19" s="15">
        <f t="shared" si="14"/>
        <v>0</v>
      </c>
      <c r="AG19" s="15">
        <f t="shared" ref="AG19:AP28" si="15">IF($A19=AG$8,SUM($G19:$J19),0)*$C$4</f>
        <v>0</v>
      </c>
      <c r="AH19" s="15">
        <f t="shared" si="15"/>
        <v>0</v>
      </c>
      <c r="AI19" s="15">
        <f t="shared" si="15"/>
        <v>0</v>
      </c>
      <c r="AJ19" s="15">
        <f t="shared" si="15"/>
        <v>0</v>
      </c>
      <c r="AK19" s="15">
        <f t="shared" si="15"/>
        <v>0</v>
      </c>
      <c r="AL19" s="15">
        <f t="shared" si="15"/>
        <v>0</v>
      </c>
      <c r="AM19" s="15">
        <f t="shared" si="15"/>
        <v>0</v>
      </c>
      <c r="AN19" s="15">
        <f t="shared" si="15"/>
        <v>0</v>
      </c>
      <c r="AO19" s="15">
        <f t="shared" si="15"/>
        <v>0</v>
      </c>
      <c r="AP19" s="15">
        <f t="shared" si="15"/>
        <v>0</v>
      </c>
      <c r="AQ19" s="15">
        <f t="shared" si="4"/>
        <v>0</v>
      </c>
      <c r="AR19" s="15">
        <f t="shared" si="4"/>
        <v>0</v>
      </c>
      <c r="AS19" s="15">
        <f t="shared" si="4"/>
        <v>0</v>
      </c>
      <c r="AT19" s="15">
        <f t="shared" si="4"/>
        <v>0</v>
      </c>
    </row>
    <row r="20" spans="1:46" x14ac:dyDescent="0.25">
      <c r="A20" s="16">
        <f t="shared" si="7"/>
        <v>2033</v>
      </c>
      <c r="B20" s="317">
        <f>ROUND('QUANTITIES - ALT 1'!B15/$B$4,0)+'QUANTITIES - ALT 1'!G16</f>
        <v>2931</v>
      </c>
      <c r="C20" s="44">
        <f>ROUND('QUANTITIES - ALT 1'!C15/$B$4,0)+'QUANTITIES - ALT 1'!H16</f>
        <v>367</v>
      </c>
      <c r="D20" s="44">
        <f>ROUND('QUANTITIES - ALT 1'!D15/$B$4,0)+'QUANTITIES - ALT 1'!I16</f>
        <v>94</v>
      </c>
      <c r="E20" s="44">
        <f>ROUND('QUANTITIES - ALT 1'!E15/$B$4,0)+'QUANTITIES - ALT 1'!J16</f>
        <v>29</v>
      </c>
      <c r="F20" s="282">
        <f t="shared" si="5"/>
        <v>3421</v>
      </c>
      <c r="G20" s="317">
        <f t="shared" si="8"/>
        <v>687550.46279999998</v>
      </c>
      <c r="H20" s="44">
        <f t="shared" si="9"/>
        <v>86090.419599999994</v>
      </c>
      <c r="I20" s="44">
        <f t="shared" si="10"/>
        <v>22050.407200000001</v>
      </c>
      <c r="J20" s="44">
        <f t="shared" si="11"/>
        <v>6802.7852000000003</v>
      </c>
      <c r="K20" s="282">
        <f t="shared" si="12"/>
        <v>802494.07480000006</v>
      </c>
      <c r="M20" s="15">
        <f t="shared" si="13"/>
        <v>0</v>
      </c>
      <c r="N20" s="15">
        <f t="shared" si="13"/>
        <v>0</v>
      </c>
      <c r="O20" s="15">
        <f t="shared" si="13"/>
        <v>0</v>
      </c>
      <c r="P20" s="15">
        <f t="shared" si="13"/>
        <v>0</v>
      </c>
      <c r="Q20" s="15">
        <f t="shared" si="13"/>
        <v>0</v>
      </c>
      <c r="R20" s="15">
        <f t="shared" si="13"/>
        <v>0</v>
      </c>
      <c r="S20" s="15">
        <f t="shared" si="13"/>
        <v>0</v>
      </c>
      <c r="T20" s="15">
        <f t="shared" si="13"/>
        <v>0</v>
      </c>
      <c r="U20" s="15">
        <f t="shared" si="13"/>
        <v>0</v>
      </c>
      <c r="V20" s="15">
        <f t="shared" si="13"/>
        <v>0</v>
      </c>
      <c r="W20" s="15">
        <f t="shared" si="14"/>
        <v>0</v>
      </c>
      <c r="X20" s="15">
        <f t="shared" si="14"/>
        <v>802494.07480000006</v>
      </c>
      <c r="Y20" s="15">
        <f t="shared" si="14"/>
        <v>0</v>
      </c>
      <c r="Z20" s="15">
        <f t="shared" si="14"/>
        <v>0</v>
      </c>
      <c r="AA20" s="15">
        <f t="shared" si="14"/>
        <v>0</v>
      </c>
      <c r="AB20" s="15">
        <f t="shared" si="14"/>
        <v>0</v>
      </c>
      <c r="AC20" s="15">
        <f t="shared" si="14"/>
        <v>0</v>
      </c>
      <c r="AD20" s="15">
        <f t="shared" si="14"/>
        <v>0</v>
      </c>
      <c r="AE20" s="15">
        <f t="shared" si="14"/>
        <v>0</v>
      </c>
      <c r="AF20" s="15">
        <f t="shared" si="14"/>
        <v>0</v>
      </c>
      <c r="AG20" s="15">
        <f t="shared" si="15"/>
        <v>0</v>
      </c>
      <c r="AH20" s="15">
        <f t="shared" si="15"/>
        <v>0</v>
      </c>
      <c r="AI20" s="15">
        <f t="shared" si="15"/>
        <v>0</v>
      </c>
      <c r="AJ20" s="15">
        <f t="shared" si="15"/>
        <v>0</v>
      </c>
      <c r="AK20" s="15">
        <f t="shared" si="15"/>
        <v>0</v>
      </c>
      <c r="AL20" s="15">
        <f t="shared" si="15"/>
        <v>0</v>
      </c>
      <c r="AM20" s="15">
        <f t="shared" si="15"/>
        <v>0</v>
      </c>
      <c r="AN20" s="15">
        <f t="shared" si="15"/>
        <v>0</v>
      </c>
      <c r="AO20" s="15">
        <f t="shared" si="15"/>
        <v>0</v>
      </c>
      <c r="AP20" s="15">
        <f t="shared" si="15"/>
        <v>0</v>
      </c>
      <c r="AQ20" s="15">
        <f t="shared" si="4"/>
        <v>0</v>
      </c>
      <c r="AR20" s="15">
        <f t="shared" si="4"/>
        <v>0</v>
      </c>
      <c r="AS20" s="15">
        <f t="shared" si="4"/>
        <v>0</v>
      </c>
      <c r="AT20" s="15">
        <f t="shared" si="4"/>
        <v>0</v>
      </c>
    </row>
    <row r="21" spans="1:46" x14ac:dyDescent="0.25">
      <c r="A21" s="16">
        <f t="shared" si="7"/>
        <v>2034</v>
      </c>
      <c r="B21" s="317">
        <f>ROUND('QUANTITIES - ALT 1'!B16/$B$4,0)+'QUANTITIES - ALT 1'!G17</f>
        <v>2756</v>
      </c>
      <c r="C21" s="44">
        <f>ROUND('QUANTITIES - ALT 1'!C16/$B$4,0)+'QUANTITIES - ALT 1'!H17</f>
        <v>345</v>
      </c>
      <c r="D21" s="44">
        <f>ROUND('QUANTITIES - ALT 1'!D16/$B$4,0)+'QUANTITIES - ALT 1'!I17</f>
        <v>88</v>
      </c>
      <c r="E21" s="44">
        <f>ROUND('QUANTITIES - ALT 1'!E16/$B$4,0)+'QUANTITIES - ALT 1'!J17</f>
        <v>28</v>
      </c>
      <c r="F21" s="282">
        <f t="shared" si="5"/>
        <v>3217</v>
      </c>
      <c r="G21" s="317">
        <f t="shared" si="8"/>
        <v>646499.17280000006</v>
      </c>
      <c r="H21" s="44">
        <f t="shared" si="9"/>
        <v>80929.686000000002</v>
      </c>
      <c r="I21" s="44">
        <f t="shared" si="10"/>
        <v>20642.934399999998</v>
      </c>
      <c r="J21" s="44">
        <f t="shared" si="11"/>
        <v>6568.2064</v>
      </c>
      <c r="K21" s="282">
        <f t="shared" si="12"/>
        <v>754639.9996000001</v>
      </c>
      <c r="M21" s="15">
        <f t="shared" si="13"/>
        <v>0</v>
      </c>
      <c r="N21" s="15">
        <f t="shared" si="13"/>
        <v>0</v>
      </c>
      <c r="O21" s="15">
        <f t="shared" si="13"/>
        <v>0</v>
      </c>
      <c r="P21" s="15">
        <f t="shared" si="13"/>
        <v>0</v>
      </c>
      <c r="Q21" s="15">
        <f t="shared" si="13"/>
        <v>0</v>
      </c>
      <c r="R21" s="15">
        <f t="shared" si="13"/>
        <v>0</v>
      </c>
      <c r="S21" s="15">
        <f t="shared" si="13"/>
        <v>0</v>
      </c>
      <c r="T21" s="15">
        <f t="shared" si="13"/>
        <v>0</v>
      </c>
      <c r="U21" s="15">
        <f t="shared" si="13"/>
        <v>0</v>
      </c>
      <c r="V21" s="15">
        <f t="shared" si="13"/>
        <v>0</v>
      </c>
      <c r="W21" s="15">
        <f t="shared" si="14"/>
        <v>0</v>
      </c>
      <c r="X21" s="15">
        <f t="shared" si="14"/>
        <v>0</v>
      </c>
      <c r="Y21" s="15">
        <f t="shared" si="14"/>
        <v>754639.9996000001</v>
      </c>
      <c r="Z21" s="15">
        <f t="shared" si="14"/>
        <v>0</v>
      </c>
      <c r="AA21" s="15">
        <f t="shared" si="14"/>
        <v>0</v>
      </c>
      <c r="AB21" s="15">
        <f t="shared" si="14"/>
        <v>0</v>
      </c>
      <c r="AC21" s="15">
        <f t="shared" si="14"/>
        <v>0</v>
      </c>
      <c r="AD21" s="15">
        <f t="shared" si="14"/>
        <v>0</v>
      </c>
      <c r="AE21" s="15">
        <f t="shared" si="14"/>
        <v>0</v>
      </c>
      <c r="AF21" s="15">
        <f t="shared" si="14"/>
        <v>0</v>
      </c>
      <c r="AG21" s="15">
        <f t="shared" si="15"/>
        <v>0</v>
      </c>
      <c r="AH21" s="15">
        <f t="shared" si="15"/>
        <v>0</v>
      </c>
      <c r="AI21" s="15">
        <f t="shared" si="15"/>
        <v>0</v>
      </c>
      <c r="AJ21" s="15">
        <f t="shared" si="15"/>
        <v>0</v>
      </c>
      <c r="AK21" s="15">
        <f t="shared" si="15"/>
        <v>0</v>
      </c>
      <c r="AL21" s="15">
        <f t="shared" si="15"/>
        <v>0</v>
      </c>
      <c r="AM21" s="15">
        <f t="shared" si="15"/>
        <v>0</v>
      </c>
      <c r="AN21" s="15">
        <f t="shared" si="15"/>
        <v>0</v>
      </c>
      <c r="AO21" s="15">
        <f t="shared" si="15"/>
        <v>0</v>
      </c>
      <c r="AP21" s="15">
        <f t="shared" si="15"/>
        <v>0</v>
      </c>
      <c r="AQ21" s="15">
        <f t="shared" si="4"/>
        <v>0</v>
      </c>
      <c r="AR21" s="15">
        <f t="shared" si="4"/>
        <v>0</v>
      </c>
      <c r="AS21" s="15">
        <f t="shared" si="4"/>
        <v>0</v>
      </c>
      <c r="AT21" s="15">
        <f t="shared" si="4"/>
        <v>0</v>
      </c>
    </row>
    <row r="22" spans="1:46" x14ac:dyDescent="0.25">
      <c r="A22" s="16">
        <f t="shared" si="7"/>
        <v>2035</v>
      </c>
      <c r="B22" s="317">
        <f>ROUND('QUANTITIES - ALT 1'!B17/$B$4,0)+'QUANTITIES - ALT 1'!G18</f>
        <v>2582</v>
      </c>
      <c r="C22" s="44">
        <f>ROUND('QUANTITIES - ALT 1'!C17/$B$4,0)+'QUANTITIES - ALT 1'!H18</f>
        <v>323</v>
      </c>
      <c r="D22" s="44">
        <f>ROUND('QUANTITIES - ALT 1'!D17/$B$4,0)+'QUANTITIES - ALT 1'!I18</f>
        <v>83</v>
      </c>
      <c r="E22" s="44">
        <f>ROUND('QUANTITIES - ALT 1'!E17/$B$4,0)+'QUANTITIES - ALT 1'!J18</f>
        <v>26</v>
      </c>
      <c r="F22" s="282">
        <f t="shared" si="5"/>
        <v>3014</v>
      </c>
      <c r="G22" s="317">
        <f t="shared" si="8"/>
        <v>605682.46160000004</v>
      </c>
      <c r="H22" s="44">
        <f t="shared" si="9"/>
        <v>75768.952399999995</v>
      </c>
      <c r="I22" s="44">
        <f t="shared" si="10"/>
        <v>19470.040400000002</v>
      </c>
      <c r="J22" s="44">
        <f t="shared" si="11"/>
        <v>6099.0488000000005</v>
      </c>
      <c r="K22" s="282">
        <f t="shared" si="12"/>
        <v>707020.50320000004</v>
      </c>
      <c r="M22" s="15">
        <f t="shared" si="13"/>
        <v>0</v>
      </c>
      <c r="N22" s="15">
        <f t="shared" si="13"/>
        <v>0</v>
      </c>
      <c r="O22" s="15">
        <f t="shared" si="13"/>
        <v>0</v>
      </c>
      <c r="P22" s="15">
        <f t="shared" si="13"/>
        <v>0</v>
      </c>
      <c r="Q22" s="15">
        <f t="shared" si="13"/>
        <v>0</v>
      </c>
      <c r="R22" s="15">
        <f t="shared" si="13"/>
        <v>0</v>
      </c>
      <c r="S22" s="15">
        <f t="shared" si="13"/>
        <v>0</v>
      </c>
      <c r="T22" s="15">
        <f t="shared" si="13"/>
        <v>0</v>
      </c>
      <c r="U22" s="15">
        <f t="shared" si="13"/>
        <v>0</v>
      </c>
      <c r="V22" s="15">
        <f t="shared" si="13"/>
        <v>0</v>
      </c>
      <c r="W22" s="15">
        <f t="shared" si="14"/>
        <v>0</v>
      </c>
      <c r="X22" s="15">
        <f t="shared" si="14"/>
        <v>0</v>
      </c>
      <c r="Y22" s="15">
        <f t="shared" si="14"/>
        <v>0</v>
      </c>
      <c r="Z22" s="15">
        <f t="shared" si="14"/>
        <v>707020.50320000004</v>
      </c>
      <c r="AA22" s="15">
        <f t="shared" si="14"/>
        <v>0</v>
      </c>
      <c r="AB22" s="15">
        <f t="shared" si="14"/>
        <v>0</v>
      </c>
      <c r="AC22" s="15">
        <f t="shared" si="14"/>
        <v>0</v>
      </c>
      <c r="AD22" s="15">
        <f t="shared" si="14"/>
        <v>0</v>
      </c>
      <c r="AE22" s="15">
        <f t="shared" si="14"/>
        <v>0</v>
      </c>
      <c r="AF22" s="15">
        <f t="shared" si="14"/>
        <v>0</v>
      </c>
      <c r="AG22" s="15">
        <f t="shared" si="15"/>
        <v>0</v>
      </c>
      <c r="AH22" s="15">
        <f t="shared" si="15"/>
        <v>0</v>
      </c>
      <c r="AI22" s="15">
        <f t="shared" si="15"/>
        <v>0</v>
      </c>
      <c r="AJ22" s="15">
        <f t="shared" si="15"/>
        <v>0</v>
      </c>
      <c r="AK22" s="15">
        <f t="shared" si="15"/>
        <v>0</v>
      </c>
      <c r="AL22" s="15">
        <f t="shared" si="15"/>
        <v>0</v>
      </c>
      <c r="AM22" s="15">
        <f t="shared" si="15"/>
        <v>0</v>
      </c>
      <c r="AN22" s="15">
        <f t="shared" si="15"/>
        <v>0</v>
      </c>
      <c r="AO22" s="15">
        <f t="shared" si="15"/>
        <v>0</v>
      </c>
      <c r="AP22" s="15">
        <f t="shared" si="15"/>
        <v>0</v>
      </c>
      <c r="AQ22" s="15">
        <f t="shared" si="4"/>
        <v>0</v>
      </c>
      <c r="AR22" s="15">
        <f t="shared" si="4"/>
        <v>0</v>
      </c>
      <c r="AS22" s="15">
        <f t="shared" si="4"/>
        <v>0</v>
      </c>
      <c r="AT22" s="15">
        <f t="shared" si="4"/>
        <v>0</v>
      </c>
    </row>
    <row r="23" spans="1:46" x14ac:dyDescent="0.25">
      <c r="A23" s="16">
        <f t="shared" si="7"/>
        <v>2036</v>
      </c>
      <c r="B23" s="317">
        <f>ROUND('QUANTITIES - ALT 1'!B18/$B$4,0)+'QUANTITIES - ALT 1'!G19</f>
        <v>2408</v>
      </c>
      <c r="C23" s="44">
        <f>ROUND('QUANTITIES - ALT 1'!C18/$B$4,0)+'QUANTITIES - ALT 1'!H19</f>
        <v>302</v>
      </c>
      <c r="D23" s="44">
        <f>ROUND('QUANTITIES - ALT 1'!D18/$B$4,0)+'QUANTITIES - ALT 1'!I19</f>
        <v>77</v>
      </c>
      <c r="E23" s="44">
        <f>ROUND('QUANTITIES - ALT 1'!E18/$B$4,0)+'QUANTITIES - ALT 1'!J19</f>
        <v>24</v>
      </c>
      <c r="F23" s="282">
        <f t="shared" si="5"/>
        <v>2811</v>
      </c>
      <c r="G23" s="317">
        <f t="shared" si="8"/>
        <v>564865.75040000002</v>
      </c>
      <c r="H23" s="44">
        <f t="shared" si="9"/>
        <v>70842.797600000005</v>
      </c>
      <c r="I23" s="44">
        <f t="shared" si="10"/>
        <v>18062.567599999998</v>
      </c>
      <c r="J23" s="44">
        <f t="shared" si="11"/>
        <v>5629.8912</v>
      </c>
      <c r="K23" s="282">
        <f t="shared" si="12"/>
        <v>659401.00679999997</v>
      </c>
      <c r="M23" s="15">
        <f t="shared" si="13"/>
        <v>0</v>
      </c>
      <c r="N23" s="15">
        <f t="shared" si="13"/>
        <v>0</v>
      </c>
      <c r="O23" s="15">
        <f t="shared" si="13"/>
        <v>0</v>
      </c>
      <c r="P23" s="15">
        <f t="shared" si="13"/>
        <v>0</v>
      </c>
      <c r="Q23" s="15">
        <f t="shared" si="13"/>
        <v>0</v>
      </c>
      <c r="R23" s="15">
        <f t="shared" si="13"/>
        <v>0</v>
      </c>
      <c r="S23" s="15">
        <f t="shared" si="13"/>
        <v>0</v>
      </c>
      <c r="T23" s="15">
        <f t="shared" si="13"/>
        <v>0</v>
      </c>
      <c r="U23" s="15">
        <f t="shared" si="13"/>
        <v>0</v>
      </c>
      <c r="V23" s="15">
        <f t="shared" si="13"/>
        <v>0</v>
      </c>
      <c r="W23" s="15">
        <f t="shared" si="14"/>
        <v>0</v>
      </c>
      <c r="X23" s="15">
        <f t="shared" si="14"/>
        <v>0</v>
      </c>
      <c r="Y23" s="15">
        <f t="shared" si="14"/>
        <v>0</v>
      </c>
      <c r="Z23" s="15">
        <f t="shared" si="14"/>
        <v>0</v>
      </c>
      <c r="AA23" s="15">
        <f t="shared" si="14"/>
        <v>659401.00679999997</v>
      </c>
      <c r="AB23" s="15">
        <f t="shared" si="14"/>
        <v>0</v>
      </c>
      <c r="AC23" s="15">
        <f t="shared" si="14"/>
        <v>0</v>
      </c>
      <c r="AD23" s="15">
        <f t="shared" si="14"/>
        <v>0</v>
      </c>
      <c r="AE23" s="15">
        <f t="shared" si="14"/>
        <v>0</v>
      </c>
      <c r="AF23" s="15">
        <f t="shared" si="14"/>
        <v>0</v>
      </c>
      <c r="AG23" s="15">
        <f t="shared" si="15"/>
        <v>0</v>
      </c>
      <c r="AH23" s="15">
        <f t="shared" si="15"/>
        <v>0</v>
      </c>
      <c r="AI23" s="15">
        <f t="shared" si="15"/>
        <v>0</v>
      </c>
      <c r="AJ23" s="15">
        <f t="shared" si="15"/>
        <v>0</v>
      </c>
      <c r="AK23" s="15">
        <f t="shared" si="15"/>
        <v>0</v>
      </c>
      <c r="AL23" s="15">
        <f t="shared" si="15"/>
        <v>0</v>
      </c>
      <c r="AM23" s="15">
        <f t="shared" si="15"/>
        <v>0</v>
      </c>
      <c r="AN23" s="15">
        <f t="shared" si="15"/>
        <v>0</v>
      </c>
      <c r="AO23" s="15">
        <f t="shared" si="15"/>
        <v>0</v>
      </c>
      <c r="AP23" s="15">
        <f t="shared" si="15"/>
        <v>0</v>
      </c>
      <c r="AQ23" s="15">
        <f t="shared" si="4"/>
        <v>0</v>
      </c>
      <c r="AR23" s="15">
        <f t="shared" si="4"/>
        <v>0</v>
      </c>
      <c r="AS23" s="15">
        <f t="shared" si="4"/>
        <v>0</v>
      </c>
      <c r="AT23" s="15">
        <f t="shared" si="4"/>
        <v>0</v>
      </c>
    </row>
    <row r="24" spans="1:46" x14ac:dyDescent="0.25">
      <c r="A24" s="16">
        <f t="shared" si="7"/>
        <v>2037</v>
      </c>
      <c r="B24" s="317">
        <f>ROUND('QUANTITIES - ALT 1'!B19/$B$4,0)+'QUANTITIES - ALT 1'!G20</f>
        <v>2233</v>
      </c>
      <c r="C24" s="44">
        <f>ROUND('QUANTITIES - ALT 1'!C19/$B$4,0)+'QUANTITIES - ALT 1'!H20</f>
        <v>280</v>
      </c>
      <c r="D24" s="44">
        <f>ROUND('QUANTITIES - ALT 1'!D19/$B$4,0)+'QUANTITIES - ALT 1'!I20</f>
        <v>71</v>
      </c>
      <c r="E24" s="44">
        <f>ROUND('QUANTITIES - ALT 1'!E19/$B$4,0)+'QUANTITIES - ALT 1'!J20</f>
        <v>23</v>
      </c>
      <c r="F24" s="282">
        <f t="shared" si="5"/>
        <v>2607</v>
      </c>
      <c r="G24" s="317">
        <f t="shared" si="8"/>
        <v>523814.46039999998</v>
      </c>
      <c r="H24" s="44">
        <f t="shared" si="9"/>
        <v>65682.063999999998</v>
      </c>
      <c r="I24" s="44">
        <f t="shared" si="10"/>
        <v>16655.094799999999</v>
      </c>
      <c r="J24" s="44">
        <f t="shared" si="11"/>
        <v>5395.3123999999998</v>
      </c>
      <c r="K24" s="282">
        <f t="shared" si="12"/>
        <v>611546.93160000001</v>
      </c>
      <c r="M24" s="15">
        <f t="shared" si="13"/>
        <v>0</v>
      </c>
      <c r="N24" s="15">
        <f t="shared" si="13"/>
        <v>0</v>
      </c>
      <c r="O24" s="15">
        <f t="shared" si="13"/>
        <v>0</v>
      </c>
      <c r="P24" s="15">
        <f t="shared" si="13"/>
        <v>0</v>
      </c>
      <c r="Q24" s="15">
        <f t="shared" si="13"/>
        <v>0</v>
      </c>
      <c r="R24" s="15">
        <f t="shared" si="13"/>
        <v>0</v>
      </c>
      <c r="S24" s="15">
        <f t="shared" si="13"/>
        <v>0</v>
      </c>
      <c r="T24" s="15">
        <f t="shared" si="13"/>
        <v>0</v>
      </c>
      <c r="U24" s="15">
        <f t="shared" si="13"/>
        <v>0</v>
      </c>
      <c r="V24" s="15">
        <f t="shared" si="13"/>
        <v>0</v>
      </c>
      <c r="W24" s="15">
        <f t="shared" si="14"/>
        <v>0</v>
      </c>
      <c r="X24" s="15">
        <f t="shared" si="14"/>
        <v>0</v>
      </c>
      <c r="Y24" s="15">
        <f t="shared" si="14"/>
        <v>0</v>
      </c>
      <c r="Z24" s="15">
        <f t="shared" si="14"/>
        <v>0</v>
      </c>
      <c r="AA24" s="15">
        <f t="shared" si="14"/>
        <v>0</v>
      </c>
      <c r="AB24" s="15">
        <f t="shared" si="14"/>
        <v>611546.93160000001</v>
      </c>
      <c r="AC24" s="15">
        <f t="shared" si="14"/>
        <v>0</v>
      </c>
      <c r="AD24" s="15">
        <f t="shared" si="14"/>
        <v>0</v>
      </c>
      <c r="AE24" s="15">
        <f t="shared" si="14"/>
        <v>0</v>
      </c>
      <c r="AF24" s="15">
        <f t="shared" si="14"/>
        <v>0</v>
      </c>
      <c r="AG24" s="15">
        <f t="shared" si="15"/>
        <v>0</v>
      </c>
      <c r="AH24" s="15">
        <f t="shared" si="15"/>
        <v>0</v>
      </c>
      <c r="AI24" s="15">
        <f t="shared" si="15"/>
        <v>0</v>
      </c>
      <c r="AJ24" s="15">
        <f t="shared" si="15"/>
        <v>0</v>
      </c>
      <c r="AK24" s="15">
        <f t="shared" si="15"/>
        <v>0</v>
      </c>
      <c r="AL24" s="15">
        <f t="shared" si="15"/>
        <v>0</v>
      </c>
      <c r="AM24" s="15">
        <f t="shared" si="15"/>
        <v>0</v>
      </c>
      <c r="AN24" s="15">
        <f t="shared" si="15"/>
        <v>0</v>
      </c>
      <c r="AO24" s="15">
        <f t="shared" si="15"/>
        <v>0</v>
      </c>
      <c r="AP24" s="15">
        <f t="shared" si="15"/>
        <v>0</v>
      </c>
      <c r="AQ24" s="15">
        <f t="shared" si="4"/>
        <v>0</v>
      </c>
      <c r="AR24" s="15">
        <f t="shared" si="4"/>
        <v>0</v>
      </c>
      <c r="AS24" s="15">
        <f t="shared" si="4"/>
        <v>0</v>
      </c>
      <c r="AT24" s="15">
        <f t="shared" si="4"/>
        <v>0</v>
      </c>
    </row>
    <row r="25" spans="1:46" x14ac:dyDescent="0.25">
      <c r="A25" s="16">
        <f t="shared" si="7"/>
        <v>2038</v>
      </c>
      <c r="B25" s="317">
        <f>ROUND('QUANTITIES - ALT 1'!B20/$B$4,0)+'QUANTITIES - ALT 1'!G21</f>
        <v>2059</v>
      </c>
      <c r="C25" s="44">
        <f>ROUND('QUANTITIES - ALT 1'!C20/$B$4,0)+'QUANTITIES - ALT 1'!H21</f>
        <v>258</v>
      </c>
      <c r="D25" s="44">
        <f>ROUND('QUANTITIES - ALT 1'!D20/$B$4,0)+'QUANTITIES - ALT 1'!I21</f>
        <v>66</v>
      </c>
      <c r="E25" s="44">
        <f>ROUND('QUANTITIES - ALT 1'!E20/$B$4,0)+'QUANTITIES - ALT 1'!J21</f>
        <v>21</v>
      </c>
      <c r="F25" s="282">
        <f t="shared" si="5"/>
        <v>2404</v>
      </c>
      <c r="G25" s="317">
        <f t="shared" si="8"/>
        <v>482997.74920000002</v>
      </c>
      <c r="H25" s="44">
        <f t="shared" si="9"/>
        <v>60521.330399999999</v>
      </c>
      <c r="I25" s="44">
        <f t="shared" si="10"/>
        <v>15482.200800000001</v>
      </c>
      <c r="J25" s="44">
        <f t="shared" si="11"/>
        <v>4926.1548000000003</v>
      </c>
      <c r="K25" s="282">
        <f t="shared" si="12"/>
        <v>563927.43520000007</v>
      </c>
      <c r="M25" s="15">
        <f t="shared" si="13"/>
        <v>0</v>
      </c>
      <c r="N25" s="15">
        <f t="shared" si="13"/>
        <v>0</v>
      </c>
      <c r="O25" s="15">
        <f t="shared" si="13"/>
        <v>0</v>
      </c>
      <c r="P25" s="15">
        <f t="shared" si="13"/>
        <v>0</v>
      </c>
      <c r="Q25" s="15">
        <f t="shared" si="13"/>
        <v>0</v>
      </c>
      <c r="R25" s="15">
        <f t="shared" si="13"/>
        <v>0</v>
      </c>
      <c r="S25" s="15">
        <f t="shared" si="13"/>
        <v>0</v>
      </c>
      <c r="T25" s="15">
        <f t="shared" si="13"/>
        <v>0</v>
      </c>
      <c r="U25" s="15">
        <f t="shared" si="13"/>
        <v>0</v>
      </c>
      <c r="V25" s="15">
        <f t="shared" si="13"/>
        <v>0</v>
      </c>
      <c r="W25" s="15">
        <f t="shared" si="14"/>
        <v>0</v>
      </c>
      <c r="X25" s="15">
        <f t="shared" si="14"/>
        <v>0</v>
      </c>
      <c r="Y25" s="15">
        <f t="shared" si="14"/>
        <v>0</v>
      </c>
      <c r="Z25" s="15">
        <f t="shared" si="14"/>
        <v>0</v>
      </c>
      <c r="AA25" s="15">
        <f t="shared" si="14"/>
        <v>0</v>
      </c>
      <c r="AB25" s="15">
        <f t="shared" si="14"/>
        <v>0</v>
      </c>
      <c r="AC25" s="15">
        <f t="shared" si="14"/>
        <v>563927.43520000007</v>
      </c>
      <c r="AD25" s="15">
        <f t="shared" si="14"/>
        <v>0</v>
      </c>
      <c r="AE25" s="15">
        <f t="shared" si="14"/>
        <v>0</v>
      </c>
      <c r="AF25" s="15">
        <f t="shared" si="14"/>
        <v>0</v>
      </c>
      <c r="AG25" s="15">
        <f t="shared" si="15"/>
        <v>0</v>
      </c>
      <c r="AH25" s="15">
        <f t="shared" si="15"/>
        <v>0</v>
      </c>
      <c r="AI25" s="15">
        <f t="shared" si="15"/>
        <v>0</v>
      </c>
      <c r="AJ25" s="15">
        <f t="shared" si="15"/>
        <v>0</v>
      </c>
      <c r="AK25" s="15">
        <f t="shared" si="15"/>
        <v>0</v>
      </c>
      <c r="AL25" s="15">
        <f t="shared" si="15"/>
        <v>0</v>
      </c>
      <c r="AM25" s="15">
        <f t="shared" si="15"/>
        <v>0</v>
      </c>
      <c r="AN25" s="15">
        <f t="shared" si="15"/>
        <v>0</v>
      </c>
      <c r="AO25" s="15">
        <f t="shared" si="15"/>
        <v>0</v>
      </c>
      <c r="AP25" s="15">
        <f t="shared" si="15"/>
        <v>0</v>
      </c>
      <c r="AQ25" s="15">
        <f t="shared" si="4"/>
        <v>0</v>
      </c>
      <c r="AR25" s="15">
        <f t="shared" si="4"/>
        <v>0</v>
      </c>
      <c r="AS25" s="15">
        <f t="shared" si="4"/>
        <v>0</v>
      </c>
      <c r="AT25" s="15">
        <f t="shared" si="4"/>
        <v>0</v>
      </c>
    </row>
    <row r="26" spans="1:46" x14ac:dyDescent="0.25">
      <c r="A26" s="16">
        <f t="shared" si="7"/>
        <v>2039</v>
      </c>
      <c r="B26" s="317">
        <f>ROUND('QUANTITIES - ALT 1'!B21/$B$4,0)+'QUANTITIES - ALT 1'!G22</f>
        <v>1885</v>
      </c>
      <c r="C26" s="44">
        <f>ROUND('QUANTITIES - ALT 1'!C21/$B$4,0)+'QUANTITIES - ALT 1'!H22</f>
        <v>237</v>
      </c>
      <c r="D26" s="44">
        <f>ROUND('QUANTITIES - ALT 1'!D21/$B$4,0)+'QUANTITIES - ALT 1'!I22</f>
        <v>60</v>
      </c>
      <c r="E26" s="44">
        <f>ROUND('QUANTITIES - ALT 1'!E21/$B$4,0)+'QUANTITIES - ALT 1'!J22</f>
        <v>19</v>
      </c>
      <c r="F26" s="282">
        <f t="shared" si="5"/>
        <v>2201</v>
      </c>
      <c r="G26" s="317">
        <f t="shared" si="8"/>
        <v>442181.038</v>
      </c>
      <c r="H26" s="44">
        <f t="shared" si="9"/>
        <v>55595.175600000002</v>
      </c>
      <c r="I26" s="44">
        <f t="shared" si="10"/>
        <v>14074.727999999999</v>
      </c>
      <c r="J26" s="44">
        <f t="shared" si="11"/>
        <v>4456.9971999999998</v>
      </c>
      <c r="K26" s="282">
        <f t="shared" si="12"/>
        <v>516307.9388</v>
      </c>
      <c r="M26" s="15">
        <f t="shared" si="13"/>
        <v>0</v>
      </c>
      <c r="N26" s="15">
        <f t="shared" si="13"/>
        <v>0</v>
      </c>
      <c r="O26" s="15">
        <f t="shared" si="13"/>
        <v>0</v>
      </c>
      <c r="P26" s="15">
        <f t="shared" si="13"/>
        <v>0</v>
      </c>
      <c r="Q26" s="15">
        <f t="shared" si="13"/>
        <v>0</v>
      </c>
      <c r="R26" s="15">
        <f t="shared" si="13"/>
        <v>0</v>
      </c>
      <c r="S26" s="15">
        <f t="shared" si="13"/>
        <v>0</v>
      </c>
      <c r="T26" s="15">
        <f t="shared" si="13"/>
        <v>0</v>
      </c>
      <c r="U26" s="15">
        <f t="shared" si="13"/>
        <v>0</v>
      </c>
      <c r="V26" s="15">
        <f t="shared" si="13"/>
        <v>0</v>
      </c>
      <c r="W26" s="15">
        <f t="shared" si="14"/>
        <v>0</v>
      </c>
      <c r="X26" s="15">
        <f t="shared" si="14"/>
        <v>0</v>
      </c>
      <c r="Y26" s="15">
        <f t="shared" si="14"/>
        <v>0</v>
      </c>
      <c r="Z26" s="15">
        <f t="shared" si="14"/>
        <v>0</v>
      </c>
      <c r="AA26" s="15">
        <f t="shared" si="14"/>
        <v>0</v>
      </c>
      <c r="AB26" s="15">
        <f t="shared" si="14"/>
        <v>0</v>
      </c>
      <c r="AC26" s="15">
        <f t="shared" si="14"/>
        <v>0</v>
      </c>
      <c r="AD26" s="15">
        <f t="shared" si="14"/>
        <v>516307.9388</v>
      </c>
      <c r="AE26" s="15">
        <f t="shared" si="14"/>
        <v>0</v>
      </c>
      <c r="AF26" s="15">
        <f t="shared" si="14"/>
        <v>0</v>
      </c>
      <c r="AG26" s="15">
        <f t="shared" si="15"/>
        <v>0</v>
      </c>
      <c r="AH26" s="15">
        <f t="shared" si="15"/>
        <v>0</v>
      </c>
      <c r="AI26" s="15">
        <f t="shared" si="15"/>
        <v>0</v>
      </c>
      <c r="AJ26" s="15">
        <f t="shared" si="15"/>
        <v>0</v>
      </c>
      <c r="AK26" s="15">
        <f t="shared" si="15"/>
        <v>0</v>
      </c>
      <c r="AL26" s="15">
        <f t="shared" si="15"/>
        <v>0</v>
      </c>
      <c r="AM26" s="15">
        <f t="shared" si="15"/>
        <v>0</v>
      </c>
      <c r="AN26" s="15">
        <f t="shared" si="15"/>
        <v>0</v>
      </c>
      <c r="AO26" s="15">
        <f t="shared" si="15"/>
        <v>0</v>
      </c>
      <c r="AP26" s="15">
        <f t="shared" si="15"/>
        <v>0</v>
      </c>
      <c r="AQ26" s="15">
        <f t="shared" si="4"/>
        <v>0</v>
      </c>
      <c r="AR26" s="15">
        <f t="shared" si="4"/>
        <v>0</v>
      </c>
      <c r="AS26" s="15">
        <f t="shared" si="4"/>
        <v>0</v>
      </c>
      <c r="AT26" s="15">
        <f t="shared" si="4"/>
        <v>0</v>
      </c>
    </row>
    <row r="27" spans="1:46" x14ac:dyDescent="0.25">
      <c r="A27" s="16">
        <f t="shared" si="7"/>
        <v>2040</v>
      </c>
      <c r="B27" s="317">
        <f>ROUND('QUANTITIES - ALT 1'!B22/$B$4,0)+'QUANTITIES - ALT 1'!G23</f>
        <v>1710</v>
      </c>
      <c r="C27" s="44">
        <f>ROUND('QUANTITIES - ALT 1'!C22/$B$4,0)+'QUANTITIES - ALT 1'!H23</f>
        <v>215</v>
      </c>
      <c r="D27" s="44">
        <f>ROUND('QUANTITIES - ALT 1'!D22/$B$4,0)+'QUANTITIES - ALT 1'!I23</f>
        <v>54</v>
      </c>
      <c r="E27" s="44">
        <f>ROUND('QUANTITIES - ALT 1'!E22/$B$4,0)+'QUANTITIES - ALT 1'!J23</f>
        <v>18</v>
      </c>
      <c r="F27" s="282">
        <f t="shared" si="5"/>
        <v>1997</v>
      </c>
      <c r="G27" s="317">
        <f t="shared" si="8"/>
        <v>401129.74800000002</v>
      </c>
      <c r="H27" s="44">
        <f t="shared" si="9"/>
        <v>50434.442000000003</v>
      </c>
      <c r="I27" s="44">
        <f t="shared" si="10"/>
        <v>12667.2552</v>
      </c>
      <c r="J27" s="44">
        <f t="shared" si="11"/>
        <v>4222.4184000000005</v>
      </c>
      <c r="K27" s="282">
        <f t="shared" si="12"/>
        <v>468453.86360000004</v>
      </c>
      <c r="M27" s="15">
        <f t="shared" si="13"/>
        <v>0</v>
      </c>
      <c r="N27" s="15">
        <f t="shared" si="13"/>
        <v>0</v>
      </c>
      <c r="O27" s="15">
        <f t="shared" si="13"/>
        <v>0</v>
      </c>
      <c r="P27" s="15">
        <f t="shared" si="13"/>
        <v>0</v>
      </c>
      <c r="Q27" s="15">
        <f t="shared" si="13"/>
        <v>0</v>
      </c>
      <c r="R27" s="15">
        <f t="shared" si="13"/>
        <v>0</v>
      </c>
      <c r="S27" s="15">
        <f t="shared" si="13"/>
        <v>0</v>
      </c>
      <c r="T27" s="15">
        <f t="shared" si="13"/>
        <v>0</v>
      </c>
      <c r="U27" s="15">
        <f t="shared" si="13"/>
        <v>0</v>
      </c>
      <c r="V27" s="15">
        <f t="shared" si="13"/>
        <v>0</v>
      </c>
      <c r="W27" s="15">
        <f t="shared" si="14"/>
        <v>0</v>
      </c>
      <c r="X27" s="15">
        <f t="shared" si="14"/>
        <v>0</v>
      </c>
      <c r="Y27" s="15">
        <f t="shared" si="14"/>
        <v>0</v>
      </c>
      <c r="Z27" s="15">
        <f t="shared" si="14"/>
        <v>0</v>
      </c>
      <c r="AA27" s="15">
        <f t="shared" si="14"/>
        <v>0</v>
      </c>
      <c r="AB27" s="15">
        <f t="shared" si="14"/>
        <v>0</v>
      </c>
      <c r="AC27" s="15">
        <f t="shared" si="14"/>
        <v>0</v>
      </c>
      <c r="AD27" s="15">
        <f t="shared" si="14"/>
        <v>0</v>
      </c>
      <c r="AE27" s="15">
        <f t="shared" si="14"/>
        <v>468453.86360000004</v>
      </c>
      <c r="AF27" s="15">
        <f t="shared" si="14"/>
        <v>0</v>
      </c>
      <c r="AG27" s="15">
        <f t="shared" si="15"/>
        <v>0</v>
      </c>
      <c r="AH27" s="15">
        <f t="shared" si="15"/>
        <v>0</v>
      </c>
      <c r="AI27" s="15">
        <f t="shared" si="15"/>
        <v>0</v>
      </c>
      <c r="AJ27" s="15">
        <f t="shared" si="15"/>
        <v>0</v>
      </c>
      <c r="AK27" s="15">
        <f t="shared" si="15"/>
        <v>0</v>
      </c>
      <c r="AL27" s="15">
        <f t="shared" si="15"/>
        <v>0</v>
      </c>
      <c r="AM27" s="15">
        <f t="shared" si="15"/>
        <v>0</v>
      </c>
      <c r="AN27" s="15">
        <f t="shared" si="15"/>
        <v>0</v>
      </c>
      <c r="AO27" s="15">
        <f t="shared" si="15"/>
        <v>0</v>
      </c>
      <c r="AP27" s="15">
        <f t="shared" si="15"/>
        <v>0</v>
      </c>
      <c r="AQ27" s="15">
        <f t="shared" si="4"/>
        <v>0</v>
      </c>
      <c r="AR27" s="15">
        <f t="shared" si="4"/>
        <v>0</v>
      </c>
      <c r="AS27" s="15">
        <f t="shared" si="4"/>
        <v>0</v>
      </c>
      <c r="AT27" s="15">
        <f t="shared" si="4"/>
        <v>0</v>
      </c>
    </row>
    <row r="28" spans="1:46" x14ac:dyDescent="0.25">
      <c r="A28" s="16">
        <f t="shared" si="7"/>
        <v>2041</v>
      </c>
      <c r="B28" s="317">
        <f>ROUND('QUANTITIES - ALT 1'!B23/$B$4,0)+'QUANTITIES - ALT 1'!G24</f>
        <v>1536</v>
      </c>
      <c r="C28" s="44">
        <f>ROUND('QUANTITIES - ALT 1'!C23/$B$4,0)+'QUANTITIES - ALT 1'!H24</f>
        <v>193</v>
      </c>
      <c r="D28" s="44">
        <f>ROUND('QUANTITIES - ALT 1'!D23/$B$4,0)+'QUANTITIES - ALT 1'!I24</f>
        <v>49</v>
      </c>
      <c r="E28" s="44">
        <f>ROUND('QUANTITIES - ALT 1'!E23/$B$4,0)+'QUANTITIES - ALT 1'!J24</f>
        <v>16</v>
      </c>
      <c r="F28" s="282">
        <f t="shared" si="5"/>
        <v>1794</v>
      </c>
      <c r="G28" s="317">
        <f t="shared" si="8"/>
        <v>360313.0368</v>
      </c>
      <c r="H28" s="44">
        <f t="shared" si="9"/>
        <v>45273.708400000003</v>
      </c>
      <c r="I28" s="44">
        <f t="shared" si="10"/>
        <v>11494.361199999999</v>
      </c>
      <c r="J28" s="44">
        <f t="shared" si="11"/>
        <v>3753.2608</v>
      </c>
      <c r="K28" s="282">
        <f t="shared" si="12"/>
        <v>420834.36719999998</v>
      </c>
      <c r="M28" s="15">
        <f t="shared" si="13"/>
        <v>0</v>
      </c>
      <c r="N28" s="15">
        <f t="shared" si="13"/>
        <v>0</v>
      </c>
      <c r="O28" s="15">
        <f t="shared" si="13"/>
        <v>0</v>
      </c>
      <c r="P28" s="15">
        <f t="shared" si="13"/>
        <v>0</v>
      </c>
      <c r="Q28" s="15">
        <f t="shared" si="13"/>
        <v>0</v>
      </c>
      <c r="R28" s="15">
        <f t="shared" si="13"/>
        <v>0</v>
      </c>
      <c r="S28" s="15">
        <f t="shared" si="13"/>
        <v>0</v>
      </c>
      <c r="T28" s="15">
        <f t="shared" si="13"/>
        <v>0</v>
      </c>
      <c r="U28" s="15">
        <f t="shared" si="13"/>
        <v>0</v>
      </c>
      <c r="V28" s="15">
        <f t="shared" si="13"/>
        <v>0</v>
      </c>
      <c r="W28" s="15">
        <f t="shared" si="14"/>
        <v>0</v>
      </c>
      <c r="X28" s="15">
        <f t="shared" si="14"/>
        <v>0</v>
      </c>
      <c r="Y28" s="15">
        <f t="shared" si="14"/>
        <v>0</v>
      </c>
      <c r="Z28" s="15">
        <f t="shared" si="14"/>
        <v>0</v>
      </c>
      <c r="AA28" s="15">
        <f t="shared" si="14"/>
        <v>0</v>
      </c>
      <c r="AB28" s="15">
        <f t="shared" si="14"/>
        <v>0</v>
      </c>
      <c r="AC28" s="15">
        <f t="shared" si="14"/>
        <v>0</v>
      </c>
      <c r="AD28" s="15">
        <f t="shared" si="14"/>
        <v>0</v>
      </c>
      <c r="AE28" s="15">
        <f t="shared" si="14"/>
        <v>0</v>
      </c>
      <c r="AF28" s="15">
        <f t="shared" si="14"/>
        <v>420834.36719999998</v>
      </c>
      <c r="AG28" s="15">
        <f t="shared" si="15"/>
        <v>0</v>
      </c>
      <c r="AH28" s="15">
        <f t="shared" si="15"/>
        <v>0</v>
      </c>
      <c r="AI28" s="15">
        <f t="shared" si="15"/>
        <v>0</v>
      </c>
      <c r="AJ28" s="15">
        <f t="shared" si="15"/>
        <v>0</v>
      </c>
      <c r="AK28" s="15">
        <f t="shared" si="15"/>
        <v>0</v>
      </c>
      <c r="AL28" s="15">
        <f t="shared" si="15"/>
        <v>0</v>
      </c>
      <c r="AM28" s="15">
        <f t="shared" si="15"/>
        <v>0</v>
      </c>
      <c r="AN28" s="15">
        <f t="shared" si="15"/>
        <v>0</v>
      </c>
      <c r="AO28" s="15">
        <f t="shared" si="15"/>
        <v>0</v>
      </c>
      <c r="AP28" s="15">
        <f t="shared" si="15"/>
        <v>0</v>
      </c>
      <c r="AQ28" s="15">
        <f t="shared" si="4"/>
        <v>0</v>
      </c>
      <c r="AR28" s="15">
        <f t="shared" si="4"/>
        <v>0</v>
      </c>
      <c r="AS28" s="15">
        <f t="shared" si="4"/>
        <v>0</v>
      </c>
      <c r="AT28" s="15">
        <f t="shared" si="4"/>
        <v>0</v>
      </c>
    </row>
    <row r="29" spans="1:46" x14ac:dyDescent="0.25">
      <c r="A29" s="16">
        <f t="shared" si="7"/>
        <v>2042</v>
      </c>
      <c r="B29" s="317">
        <f>ROUND('QUANTITIES - ALT 1'!B24/$B$4,0)+'QUANTITIES - ALT 1'!G25</f>
        <v>1362</v>
      </c>
      <c r="C29" s="44">
        <f>ROUND('QUANTITIES - ALT 1'!C24/$B$4,0)+'QUANTITIES - ALT 1'!H25</f>
        <v>172</v>
      </c>
      <c r="D29" s="44">
        <f>ROUND('QUANTITIES - ALT 1'!D24/$B$4,0)+'QUANTITIES - ALT 1'!I25</f>
        <v>43</v>
      </c>
      <c r="E29" s="44">
        <f>ROUND('QUANTITIES - ALT 1'!E24/$B$4,0)+'QUANTITIES - ALT 1'!J25</f>
        <v>14</v>
      </c>
      <c r="F29" s="282">
        <f t="shared" si="5"/>
        <v>1591</v>
      </c>
      <c r="G29" s="317">
        <f t="shared" si="8"/>
        <v>319496.32559999998</v>
      </c>
      <c r="H29" s="44">
        <f t="shared" si="9"/>
        <v>40347.553599999999</v>
      </c>
      <c r="I29" s="44">
        <f t="shared" si="10"/>
        <v>10086.8884</v>
      </c>
      <c r="J29" s="44">
        <f t="shared" si="11"/>
        <v>3284.1032</v>
      </c>
      <c r="K29" s="282">
        <f t="shared" si="12"/>
        <v>373214.87079999998</v>
      </c>
      <c r="M29" s="15">
        <f t="shared" ref="M29:V38" si="16">IF($A29=M$8,SUM($G29:$J29),0)*$C$4</f>
        <v>0</v>
      </c>
      <c r="N29" s="15">
        <f t="shared" si="16"/>
        <v>0</v>
      </c>
      <c r="O29" s="15">
        <f t="shared" si="16"/>
        <v>0</v>
      </c>
      <c r="P29" s="15">
        <f t="shared" si="16"/>
        <v>0</v>
      </c>
      <c r="Q29" s="15">
        <f t="shared" si="16"/>
        <v>0</v>
      </c>
      <c r="R29" s="15">
        <f t="shared" si="16"/>
        <v>0</v>
      </c>
      <c r="S29" s="15">
        <f t="shared" si="16"/>
        <v>0</v>
      </c>
      <c r="T29" s="15">
        <f t="shared" si="16"/>
        <v>0</v>
      </c>
      <c r="U29" s="15">
        <f t="shared" si="16"/>
        <v>0</v>
      </c>
      <c r="V29" s="15">
        <f t="shared" si="16"/>
        <v>0</v>
      </c>
      <c r="W29" s="15">
        <f t="shared" ref="W29:AF38" si="17">IF($A29=W$8,SUM($G29:$J29),0)*$C$4</f>
        <v>0</v>
      </c>
      <c r="X29" s="15">
        <f t="shared" si="17"/>
        <v>0</v>
      </c>
      <c r="Y29" s="15">
        <f t="shared" si="17"/>
        <v>0</v>
      </c>
      <c r="Z29" s="15">
        <f t="shared" si="17"/>
        <v>0</v>
      </c>
      <c r="AA29" s="15">
        <f t="shared" si="17"/>
        <v>0</v>
      </c>
      <c r="AB29" s="15">
        <f t="shared" si="17"/>
        <v>0</v>
      </c>
      <c r="AC29" s="15">
        <f t="shared" si="17"/>
        <v>0</v>
      </c>
      <c r="AD29" s="15">
        <f t="shared" si="17"/>
        <v>0</v>
      </c>
      <c r="AE29" s="15">
        <f t="shared" si="17"/>
        <v>0</v>
      </c>
      <c r="AF29" s="15">
        <f t="shared" si="17"/>
        <v>0</v>
      </c>
      <c r="AG29" s="15">
        <f t="shared" ref="AG29:AP38" si="18">IF($A29=AG$8,SUM($G29:$J29),0)*$C$4</f>
        <v>373214.87079999998</v>
      </c>
      <c r="AH29" s="15">
        <f t="shared" si="18"/>
        <v>0</v>
      </c>
      <c r="AI29" s="15">
        <f t="shared" si="18"/>
        <v>0</v>
      </c>
      <c r="AJ29" s="15">
        <f t="shared" si="18"/>
        <v>0</v>
      </c>
      <c r="AK29" s="15">
        <f t="shared" si="18"/>
        <v>0</v>
      </c>
      <c r="AL29" s="15">
        <f t="shared" si="18"/>
        <v>0</v>
      </c>
      <c r="AM29" s="15">
        <f t="shared" si="18"/>
        <v>0</v>
      </c>
      <c r="AN29" s="15">
        <f t="shared" si="18"/>
        <v>0</v>
      </c>
      <c r="AO29" s="15">
        <f t="shared" si="18"/>
        <v>0</v>
      </c>
      <c r="AP29" s="15">
        <f t="shared" si="18"/>
        <v>0</v>
      </c>
      <c r="AQ29" s="15">
        <f t="shared" ref="AQ29:AT46" si="19">IF($A29=AQ$8,SUM($G29:$J29),0)*$C$4</f>
        <v>0</v>
      </c>
      <c r="AR29" s="15">
        <f t="shared" si="19"/>
        <v>0</v>
      </c>
      <c r="AS29" s="15">
        <f t="shared" si="19"/>
        <v>0</v>
      </c>
      <c r="AT29" s="15">
        <f t="shared" si="19"/>
        <v>0</v>
      </c>
    </row>
    <row r="30" spans="1:46" x14ac:dyDescent="0.25">
      <c r="A30" s="16">
        <f t="shared" si="7"/>
        <v>2043</v>
      </c>
      <c r="B30" s="317">
        <f>ROUND('QUANTITIES - ALT 1'!B25/$B$4,0)+'QUANTITIES - ALT 1'!G26</f>
        <v>1187</v>
      </c>
      <c r="C30" s="44">
        <f>ROUND('QUANTITIES - ALT 1'!C25/$B$4,0)+'QUANTITIES - ALT 1'!H26</f>
        <v>150</v>
      </c>
      <c r="D30" s="44">
        <f>ROUND('QUANTITIES - ALT 1'!D25/$B$4,0)+'QUANTITIES - ALT 1'!I26</f>
        <v>37</v>
      </c>
      <c r="E30" s="44">
        <f>ROUND('QUANTITIES - ALT 1'!E25/$B$4,0)+'QUANTITIES - ALT 1'!J26</f>
        <v>13</v>
      </c>
      <c r="F30" s="282">
        <f t="shared" si="5"/>
        <v>1387</v>
      </c>
      <c r="G30" s="317">
        <f t="shared" si="8"/>
        <v>278445.0356</v>
      </c>
      <c r="H30" s="44">
        <f t="shared" si="9"/>
        <v>35186.82</v>
      </c>
      <c r="I30" s="44">
        <f t="shared" si="10"/>
        <v>8679.4156000000003</v>
      </c>
      <c r="J30" s="44">
        <f t="shared" si="11"/>
        <v>3049.5244000000002</v>
      </c>
      <c r="K30" s="282">
        <f t="shared" si="12"/>
        <v>325360.79560000001</v>
      </c>
      <c r="M30" s="15">
        <f t="shared" si="16"/>
        <v>0</v>
      </c>
      <c r="N30" s="15">
        <f t="shared" si="16"/>
        <v>0</v>
      </c>
      <c r="O30" s="15">
        <f t="shared" si="16"/>
        <v>0</v>
      </c>
      <c r="P30" s="15">
        <f t="shared" si="16"/>
        <v>0</v>
      </c>
      <c r="Q30" s="15">
        <f t="shared" si="16"/>
        <v>0</v>
      </c>
      <c r="R30" s="15">
        <f t="shared" si="16"/>
        <v>0</v>
      </c>
      <c r="S30" s="15">
        <f t="shared" si="16"/>
        <v>0</v>
      </c>
      <c r="T30" s="15">
        <f t="shared" si="16"/>
        <v>0</v>
      </c>
      <c r="U30" s="15">
        <f t="shared" si="16"/>
        <v>0</v>
      </c>
      <c r="V30" s="15">
        <f t="shared" si="16"/>
        <v>0</v>
      </c>
      <c r="W30" s="15">
        <f t="shared" si="17"/>
        <v>0</v>
      </c>
      <c r="X30" s="15">
        <f t="shared" si="17"/>
        <v>0</v>
      </c>
      <c r="Y30" s="15">
        <f t="shared" si="17"/>
        <v>0</v>
      </c>
      <c r="Z30" s="15">
        <f t="shared" si="17"/>
        <v>0</v>
      </c>
      <c r="AA30" s="15">
        <f t="shared" si="17"/>
        <v>0</v>
      </c>
      <c r="AB30" s="15">
        <f t="shared" si="17"/>
        <v>0</v>
      </c>
      <c r="AC30" s="15">
        <f t="shared" si="17"/>
        <v>0</v>
      </c>
      <c r="AD30" s="15">
        <f t="shared" si="17"/>
        <v>0</v>
      </c>
      <c r="AE30" s="15">
        <f t="shared" si="17"/>
        <v>0</v>
      </c>
      <c r="AF30" s="15">
        <f t="shared" si="17"/>
        <v>0</v>
      </c>
      <c r="AG30" s="15">
        <f t="shared" si="18"/>
        <v>0</v>
      </c>
      <c r="AH30" s="15">
        <f t="shared" si="18"/>
        <v>325360.79560000001</v>
      </c>
      <c r="AI30" s="15">
        <f t="shared" si="18"/>
        <v>0</v>
      </c>
      <c r="AJ30" s="15">
        <f t="shared" si="18"/>
        <v>0</v>
      </c>
      <c r="AK30" s="15">
        <f t="shared" si="18"/>
        <v>0</v>
      </c>
      <c r="AL30" s="15">
        <f t="shared" si="18"/>
        <v>0</v>
      </c>
      <c r="AM30" s="15">
        <f t="shared" si="18"/>
        <v>0</v>
      </c>
      <c r="AN30" s="15">
        <f t="shared" si="18"/>
        <v>0</v>
      </c>
      <c r="AO30" s="15">
        <f t="shared" si="18"/>
        <v>0</v>
      </c>
      <c r="AP30" s="15">
        <f t="shared" si="18"/>
        <v>0</v>
      </c>
      <c r="AQ30" s="15">
        <f t="shared" si="19"/>
        <v>0</v>
      </c>
      <c r="AR30" s="15">
        <f t="shared" si="19"/>
        <v>0</v>
      </c>
      <c r="AS30" s="15">
        <f t="shared" si="19"/>
        <v>0</v>
      </c>
      <c r="AT30" s="15">
        <f t="shared" si="19"/>
        <v>0</v>
      </c>
    </row>
    <row r="31" spans="1:46" x14ac:dyDescent="0.25">
      <c r="A31" s="16">
        <f t="shared" si="7"/>
        <v>2044</v>
      </c>
      <c r="B31" s="317">
        <f>ROUND('QUANTITIES - ALT 1'!B26/$B$4,0)+'QUANTITIES - ALT 1'!G27</f>
        <v>1013</v>
      </c>
      <c r="C31" s="44">
        <f>ROUND('QUANTITIES - ALT 1'!C26/$B$4,0)+'QUANTITIES - ALT 1'!H27</f>
        <v>128</v>
      </c>
      <c r="D31" s="44">
        <f>ROUND('QUANTITIES - ALT 1'!D26/$B$4,0)+'QUANTITIES - ALT 1'!I27</f>
        <v>32</v>
      </c>
      <c r="E31" s="44">
        <f>ROUND('QUANTITIES - ALT 1'!E26/$B$4,0)+'QUANTITIES - ALT 1'!J27</f>
        <v>11</v>
      </c>
      <c r="F31" s="282">
        <f t="shared" si="5"/>
        <v>1184</v>
      </c>
      <c r="G31" s="317">
        <f t="shared" si="8"/>
        <v>237628.32440000001</v>
      </c>
      <c r="H31" s="44">
        <f t="shared" si="9"/>
        <v>30026.0864</v>
      </c>
      <c r="I31" s="44">
        <f t="shared" si="10"/>
        <v>7506.5216</v>
      </c>
      <c r="J31" s="44">
        <f t="shared" si="11"/>
        <v>2580.3667999999998</v>
      </c>
      <c r="K31" s="282">
        <f t="shared" si="12"/>
        <v>277741.29920000001</v>
      </c>
      <c r="M31" s="15">
        <f t="shared" si="16"/>
        <v>0</v>
      </c>
      <c r="N31" s="15">
        <f t="shared" si="16"/>
        <v>0</v>
      </c>
      <c r="O31" s="15">
        <f t="shared" si="16"/>
        <v>0</v>
      </c>
      <c r="P31" s="15">
        <f t="shared" si="16"/>
        <v>0</v>
      </c>
      <c r="Q31" s="15">
        <f t="shared" si="16"/>
        <v>0</v>
      </c>
      <c r="R31" s="15">
        <f t="shared" si="16"/>
        <v>0</v>
      </c>
      <c r="S31" s="15">
        <f t="shared" si="16"/>
        <v>0</v>
      </c>
      <c r="T31" s="15">
        <f t="shared" si="16"/>
        <v>0</v>
      </c>
      <c r="U31" s="15">
        <f t="shared" si="16"/>
        <v>0</v>
      </c>
      <c r="V31" s="15">
        <f t="shared" si="16"/>
        <v>0</v>
      </c>
      <c r="W31" s="15">
        <f t="shared" si="17"/>
        <v>0</v>
      </c>
      <c r="X31" s="15">
        <f t="shared" si="17"/>
        <v>0</v>
      </c>
      <c r="Y31" s="15">
        <f t="shared" si="17"/>
        <v>0</v>
      </c>
      <c r="Z31" s="15">
        <f t="shared" si="17"/>
        <v>0</v>
      </c>
      <c r="AA31" s="15">
        <f t="shared" si="17"/>
        <v>0</v>
      </c>
      <c r="AB31" s="15">
        <f t="shared" si="17"/>
        <v>0</v>
      </c>
      <c r="AC31" s="15">
        <f t="shared" si="17"/>
        <v>0</v>
      </c>
      <c r="AD31" s="15">
        <f t="shared" si="17"/>
        <v>0</v>
      </c>
      <c r="AE31" s="15">
        <f t="shared" si="17"/>
        <v>0</v>
      </c>
      <c r="AF31" s="15">
        <f t="shared" si="17"/>
        <v>0</v>
      </c>
      <c r="AG31" s="15">
        <f t="shared" si="18"/>
        <v>0</v>
      </c>
      <c r="AH31" s="15">
        <f t="shared" si="18"/>
        <v>0</v>
      </c>
      <c r="AI31" s="15">
        <f t="shared" si="18"/>
        <v>277741.29920000001</v>
      </c>
      <c r="AJ31" s="15">
        <f t="shared" si="18"/>
        <v>0</v>
      </c>
      <c r="AK31" s="15">
        <f t="shared" si="18"/>
        <v>0</v>
      </c>
      <c r="AL31" s="15">
        <f t="shared" si="18"/>
        <v>0</v>
      </c>
      <c r="AM31" s="15">
        <f t="shared" si="18"/>
        <v>0</v>
      </c>
      <c r="AN31" s="15">
        <f t="shared" si="18"/>
        <v>0</v>
      </c>
      <c r="AO31" s="15">
        <f t="shared" si="18"/>
        <v>0</v>
      </c>
      <c r="AP31" s="15">
        <f t="shared" si="18"/>
        <v>0</v>
      </c>
      <c r="AQ31" s="15">
        <f t="shared" si="19"/>
        <v>0</v>
      </c>
      <c r="AR31" s="15">
        <f t="shared" si="19"/>
        <v>0</v>
      </c>
      <c r="AS31" s="15">
        <f t="shared" si="19"/>
        <v>0</v>
      </c>
      <c r="AT31" s="15">
        <f t="shared" si="19"/>
        <v>0</v>
      </c>
    </row>
    <row r="32" spans="1:46" x14ac:dyDescent="0.25">
      <c r="A32" s="16">
        <f t="shared" si="7"/>
        <v>2045</v>
      </c>
      <c r="B32" s="317">
        <f>ROUND('QUANTITIES - ALT 1'!B27/$B$4,0)+'QUANTITIES - ALT 1'!G28</f>
        <v>839</v>
      </c>
      <c r="C32" s="44">
        <f>ROUND('QUANTITIES - ALT 1'!C27/$B$4,0)+'QUANTITIES - ALT 1'!H28</f>
        <v>107</v>
      </c>
      <c r="D32" s="44">
        <f>ROUND('QUANTITIES - ALT 1'!D27/$B$4,0)+'QUANTITIES - ALT 1'!I28</f>
        <v>26</v>
      </c>
      <c r="E32" s="44">
        <f>ROUND('QUANTITIES - ALT 1'!E27/$B$4,0)+'QUANTITIES - ALT 1'!J28</f>
        <v>9</v>
      </c>
      <c r="F32" s="282">
        <f t="shared" si="5"/>
        <v>981</v>
      </c>
      <c r="G32" s="317">
        <f t="shared" si="8"/>
        <v>196811.61319999999</v>
      </c>
      <c r="H32" s="44">
        <f t="shared" si="9"/>
        <v>25099.9316</v>
      </c>
      <c r="I32" s="44">
        <f t="shared" si="10"/>
        <v>6099.0488000000005</v>
      </c>
      <c r="J32" s="44">
        <f t="shared" si="11"/>
        <v>2111.2092000000002</v>
      </c>
      <c r="K32" s="282">
        <f t="shared" si="12"/>
        <v>230121.8028</v>
      </c>
      <c r="M32" s="15">
        <f t="shared" si="16"/>
        <v>0</v>
      </c>
      <c r="N32" s="15">
        <f t="shared" si="16"/>
        <v>0</v>
      </c>
      <c r="O32" s="15">
        <f t="shared" si="16"/>
        <v>0</v>
      </c>
      <c r="P32" s="15">
        <f t="shared" si="16"/>
        <v>0</v>
      </c>
      <c r="Q32" s="15">
        <f t="shared" si="16"/>
        <v>0</v>
      </c>
      <c r="R32" s="15">
        <f t="shared" si="16"/>
        <v>0</v>
      </c>
      <c r="S32" s="15">
        <f t="shared" si="16"/>
        <v>0</v>
      </c>
      <c r="T32" s="15">
        <f t="shared" si="16"/>
        <v>0</v>
      </c>
      <c r="U32" s="15">
        <f t="shared" si="16"/>
        <v>0</v>
      </c>
      <c r="V32" s="15">
        <f t="shared" si="16"/>
        <v>0</v>
      </c>
      <c r="W32" s="15">
        <f t="shared" si="17"/>
        <v>0</v>
      </c>
      <c r="X32" s="15">
        <f t="shared" si="17"/>
        <v>0</v>
      </c>
      <c r="Y32" s="15">
        <f t="shared" si="17"/>
        <v>0</v>
      </c>
      <c r="Z32" s="15">
        <f t="shared" si="17"/>
        <v>0</v>
      </c>
      <c r="AA32" s="15">
        <f t="shared" si="17"/>
        <v>0</v>
      </c>
      <c r="AB32" s="15">
        <f t="shared" si="17"/>
        <v>0</v>
      </c>
      <c r="AC32" s="15">
        <f t="shared" si="17"/>
        <v>0</v>
      </c>
      <c r="AD32" s="15">
        <f t="shared" si="17"/>
        <v>0</v>
      </c>
      <c r="AE32" s="15">
        <f t="shared" si="17"/>
        <v>0</v>
      </c>
      <c r="AF32" s="15">
        <f t="shared" si="17"/>
        <v>0</v>
      </c>
      <c r="AG32" s="15">
        <f t="shared" si="18"/>
        <v>0</v>
      </c>
      <c r="AH32" s="15">
        <f t="shared" si="18"/>
        <v>0</v>
      </c>
      <c r="AI32" s="15">
        <f t="shared" si="18"/>
        <v>0</v>
      </c>
      <c r="AJ32" s="15">
        <f t="shared" si="18"/>
        <v>230121.8028</v>
      </c>
      <c r="AK32" s="15">
        <f t="shared" si="18"/>
        <v>0</v>
      </c>
      <c r="AL32" s="15">
        <f t="shared" si="18"/>
        <v>0</v>
      </c>
      <c r="AM32" s="15">
        <f t="shared" si="18"/>
        <v>0</v>
      </c>
      <c r="AN32" s="15">
        <f t="shared" si="18"/>
        <v>0</v>
      </c>
      <c r="AO32" s="15">
        <f t="shared" si="18"/>
        <v>0</v>
      </c>
      <c r="AP32" s="15">
        <f t="shared" si="18"/>
        <v>0</v>
      </c>
      <c r="AQ32" s="15">
        <f t="shared" si="19"/>
        <v>0</v>
      </c>
      <c r="AR32" s="15">
        <f t="shared" si="19"/>
        <v>0</v>
      </c>
      <c r="AS32" s="15">
        <f t="shared" si="19"/>
        <v>0</v>
      </c>
      <c r="AT32" s="15">
        <f t="shared" si="19"/>
        <v>0</v>
      </c>
    </row>
    <row r="33" spans="1:46" x14ac:dyDescent="0.25">
      <c r="A33" s="16">
        <f t="shared" si="7"/>
        <v>2046</v>
      </c>
      <c r="B33" s="317">
        <f>ROUND('QUANTITIES - ALT 1'!B28/$B$4,0)+'QUANTITIES - ALT 1'!G29</f>
        <v>664</v>
      </c>
      <c r="C33" s="44">
        <f>ROUND('QUANTITIES - ALT 1'!C28/$B$4,0)+'QUANTITIES - ALT 1'!H29</f>
        <v>85</v>
      </c>
      <c r="D33" s="44">
        <f>ROUND('QUANTITIES - ALT 1'!D28/$B$4,0)+'QUANTITIES - ALT 1'!I29</f>
        <v>20</v>
      </c>
      <c r="E33" s="44">
        <f>ROUND('QUANTITIES - ALT 1'!E28/$B$4,0)+'QUANTITIES - ALT 1'!J29</f>
        <v>8</v>
      </c>
      <c r="F33" s="282">
        <f t="shared" si="5"/>
        <v>777</v>
      </c>
      <c r="G33" s="317">
        <f t="shared" si="8"/>
        <v>155760.32320000001</v>
      </c>
      <c r="H33" s="44">
        <f t="shared" si="9"/>
        <v>19939.198</v>
      </c>
      <c r="I33" s="44">
        <f t="shared" si="10"/>
        <v>4691.576</v>
      </c>
      <c r="J33" s="44">
        <f t="shared" si="11"/>
        <v>1876.6304</v>
      </c>
      <c r="K33" s="282">
        <f t="shared" si="12"/>
        <v>182267.72760000001</v>
      </c>
      <c r="M33" s="15">
        <f t="shared" si="16"/>
        <v>0</v>
      </c>
      <c r="N33" s="15">
        <f t="shared" si="16"/>
        <v>0</v>
      </c>
      <c r="O33" s="15">
        <f t="shared" si="16"/>
        <v>0</v>
      </c>
      <c r="P33" s="15">
        <f t="shared" si="16"/>
        <v>0</v>
      </c>
      <c r="Q33" s="15">
        <f t="shared" si="16"/>
        <v>0</v>
      </c>
      <c r="R33" s="15">
        <f t="shared" si="16"/>
        <v>0</v>
      </c>
      <c r="S33" s="15">
        <f t="shared" si="16"/>
        <v>0</v>
      </c>
      <c r="T33" s="15">
        <f t="shared" si="16"/>
        <v>0</v>
      </c>
      <c r="U33" s="15">
        <f t="shared" si="16"/>
        <v>0</v>
      </c>
      <c r="V33" s="15">
        <f t="shared" si="16"/>
        <v>0</v>
      </c>
      <c r="W33" s="15">
        <f t="shared" si="17"/>
        <v>0</v>
      </c>
      <c r="X33" s="15">
        <f t="shared" si="17"/>
        <v>0</v>
      </c>
      <c r="Y33" s="15">
        <f t="shared" si="17"/>
        <v>0</v>
      </c>
      <c r="Z33" s="15">
        <f t="shared" si="17"/>
        <v>0</v>
      </c>
      <c r="AA33" s="15">
        <f t="shared" si="17"/>
        <v>0</v>
      </c>
      <c r="AB33" s="15">
        <f t="shared" si="17"/>
        <v>0</v>
      </c>
      <c r="AC33" s="15">
        <f t="shared" si="17"/>
        <v>0</v>
      </c>
      <c r="AD33" s="15">
        <f t="shared" si="17"/>
        <v>0</v>
      </c>
      <c r="AE33" s="15">
        <f t="shared" si="17"/>
        <v>0</v>
      </c>
      <c r="AF33" s="15">
        <f t="shared" si="17"/>
        <v>0</v>
      </c>
      <c r="AG33" s="15">
        <f t="shared" si="18"/>
        <v>0</v>
      </c>
      <c r="AH33" s="15">
        <f t="shared" si="18"/>
        <v>0</v>
      </c>
      <c r="AI33" s="15">
        <f t="shared" si="18"/>
        <v>0</v>
      </c>
      <c r="AJ33" s="15">
        <f t="shared" si="18"/>
        <v>0</v>
      </c>
      <c r="AK33" s="15">
        <f t="shared" si="18"/>
        <v>182267.72760000001</v>
      </c>
      <c r="AL33" s="15">
        <f t="shared" si="18"/>
        <v>0</v>
      </c>
      <c r="AM33" s="15">
        <f t="shared" si="18"/>
        <v>0</v>
      </c>
      <c r="AN33" s="15">
        <f t="shared" si="18"/>
        <v>0</v>
      </c>
      <c r="AO33" s="15">
        <f t="shared" si="18"/>
        <v>0</v>
      </c>
      <c r="AP33" s="15">
        <f t="shared" si="18"/>
        <v>0</v>
      </c>
      <c r="AQ33" s="15">
        <f t="shared" si="19"/>
        <v>0</v>
      </c>
      <c r="AR33" s="15">
        <f t="shared" si="19"/>
        <v>0</v>
      </c>
      <c r="AS33" s="15">
        <f t="shared" si="19"/>
        <v>0</v>
      </c>
      <c r="AT33" s="15">
        <f t="shared" si="19"/>
        <v>0</v>
      </c>
    </row>
    <row r="34" spans="1:46" x14ac:dyDescent="0.25">
      <c r="A34" s="16">
        <f t="shared" si="7"/>
        <v>2047</v>
      </c>
      <c r="B34" s="317">
        <f>ROUND('QUANTITIES - ALT 1'!B29/$B$4,0)+'QUANTITIES - ALT 1'!G30</f>
        <v>490</v>
      </c>
      <c r="C34" s="44">
        <f>ROUND('QUANTITIES - ALT 1'!C29/$B$4,0)+'QUANTITIES - ALT 1'!H30</f>
        <v>63</v>
      </c>
      <c r="D34" s="44">
        <f>ROUND('QUANTITIES - ALT 1'!D29/$B$4,0)+'QUANTITIES - ALT 1'!I30</f>
        <v>15</v>
      </c>
      <c r="E34" s="44">
        <f>ROUND('QUANTITIES - ALT 1'!E29/$B$4,0)+'QUANTITIES - ALT 1'!J30</f>
        <v>6</v>
      </c>
      <c r="F34" s="282">
        <f t="shared" si="5"/>
        <v>574</v>
      </c>
      <c r="G34" s="317">
        <f t="shared" si="8"/>
        <v>114943.61199999999</v>
      </c>
      <c r="H34" s="44">
        <f t="shared" si="9"/>
        <v>14778.464400000001</v>
      </c>
      <c r="I34" s="44">
        <f t="shared" si="10"/>
        <v>3518.6819999999998</v>
      </c>
      <c r="J34" s="44">
        <f t="shared" si="11"/>
        <v>1407.4728</v>
      </c>
      <c r="K34" s="282">
        <f t="shared" si="12"/>
        <v>134648.23119999998</v>
      </c>
      <c r="M34" s="15">
        <f t="shared" si="16"/>
        <v>0</v>
      </c>
      <c r="N34" s="15">
        <f t="shared" si="16"/>
        <v>0</v>
      </c>
      <c r="O34" s="15">
        <f t="shared" si="16"/>
        <v>0</v>
      </c>
      <c r="P34" s="15">
        <f t="shared" si="16"/>
        <v>0</v>
      </c>
      <c r="Q34" s="15">
        <f t="shared" si="16"/>
        <v>0</v>
      </c>
      <c r="R34" s="15">
        <f t="shared" si="16"/>
        <v>0</v>
      </c>
      <c r="S34" s="15">
        <f t="shared" si="16"/>
        <v>0</v>
      </c>
      <c r="T34" s="15">
        <f t="shared" si="16"/>
        <v>0</v>
      </c>
      <c r="U34" s="15">
        <f t="shared" si="16"/>
        <v>0</v>
      </c>
      <c r="V34" s="15">
        <f t="shared" si="16"/>
        <v>0</v>
      </c>
      <c r="W34" s="15">
        <f t="shared" si="17"/>
        <v>0</v>
      </c>
      <c r="X34" s="15">
        <f t="shared" si="17"/>
        <v>0</v>
      </c>
      <c r="Y34" s="15">
        <f t="shared" si="17"/>
        <v>0</v>
      </c>
      <c r="Z34" s="15">
        <f t="shared" si="17"/>
        <v>0</v>
      </c>
      <c r="AA34" s="15">
        <f t="shared" si="17"/>
        <v>0</v>
      </c>
      <c r="AB34" s="15">
        <f t="shared" si="17"/>
        <v>0</v>
      </c>
      <c r="AC34" s="15">
        <f t="shared" si="17"/>
        <v>0</v>
      </c>
      <c r="AD34" s="15">
        <f t="shared" si="17"/>
        <v>0</v>
      </c>
      <c r="AE34" s="15">
        <f t="shared" si="17"/>
        <v>0</v>
      </c>
      <c r="AF34" s="15">
        <f t="shared" si="17"/>
        <v>0</v>
      </c>
      <c r="AG34" s="15">
        <f t="shared" si="18"/>
        <v>0</v>
      </c>
      <c r="AH34" s="15">
        <f t="shared" si="18"/>
        <v>0</v>
      </c>
      <c r="AI34" s="15">
        <f t="shared" si="18"/>
        <v>0</v>
      </c>
      <c r="AJ34" s="15">
        <f t="shared" si="18"/>
        <v>0</v>
      </c>
      <c r="AK34" s="15">
        <f t="shared" si="18"/>
        <v>0</v>
      </c>
      <c r="AL34" s="15">
        <f t="shared" si="18"/>
        <v>134648.23119999998</v>
      </c>
      <c r="AM34" s="15">
        <f t="shared" si="18"/>
        <v>0</v>
      </c>
      <c r="AN34" s="15">
        <f t="shared" si="18"/>
        <v>0</v>
      </c>
      <c r="AO34" s="15">
        <f t="shared" si="18"/>
        <v>0</v>
      </c>
      <c r="AP34" s="15">
        <f t="shared" si="18"/>
        <v>0</v>
      </c>
      <c r="AQ34" s="15">
        <f t="shared" si="19"/>
        <v>0</v>
      </c>
      <c r="AR34" s="15">
        <f t="shared" si="19"/>
        <v>0</v>
      </c>
      <c r="AS34" s="15">
        <f t="shared" si="19"/>
        <v>0</v>
      </c>
      <c r="AT34" s="15">
        <f t="shared" si="19"/>
        <v>0</v>
      </c>
    </row>
    <row r="35" spans="1:46" x14ac:dyDescent="0.25">
      <c r="A35" s="16">
        <f t="shared" si="7"/>
        <v>2048</v>
      </c>
      <c r="B35" s="317">
        <f>ROUND('QUANTITIES - ALT 1'!B30/$B$4,0)+'QUANTITIES - ALT 1'!G31</f>
        <v>316</v>
      </c>
      <c r="C35" s="44">
        <f>ROUND('QUANTITIES - ALT 1'!C30/$B$4,0)+'QUANTITIES - ALT 1'!H31</f>
        <v>42</v>
      </c>
      <c r="D35" s="44">
        <f>ROUND('QUANTITIES - ALT 1'!D30/$B$4,0)+'QUANTITIES - ALT 1'!I31</f>
        <v>9</v>
      </c>
      <c r="E35" s="44">
        <f>ROUND('QUANTITIES - ALT 1'!E30/$B$4,0)+'QUANTITIES - ALT 1'!J31</f>
        <v>4</v>
      </c>
      <c r="F35" s="282">
        <f t="shared" si="5"/>
        <v>371</v>
      </c>
      <c r="G35" s="317">
        <f t="shared" si="8"/>
        <v>74126.900800000003</v>
      </c>
      <c r="H35" s="44">
        <f t="shared" si="9"/>
        <v>9852.3096000000005</v>
      </c>
      <c r="I35" s="44">
        <f t="shared" si="10"/>
        <v>2111.2092000000002</v>
      </c>
      <c r="J35" s="44">
        <f t="shared" si="11"/>
        <v>938.3152</v>
      </c>
      <c r="K35" s="282">
        <f t="shared" si="12"/>
        <v>87028.734800000006</v>
      </c>
      <c r="M35" s="15">
        <f t="shared" si="16"/>
        <v>0</v>
      </c>
      <c r="N35" s="15">
        <f t="shared" si="16"/>
        <v>0</v>
      </c>
      <c r="O35" s="15">
        <f t="shared" si="16"/>
        <v>0</v>
      </c>
      <c r="P35" s="15">
        <f t="shared" si="16"/>
        <v>0</v>
      </c>
      <c r="Q35" s="15">
        <f t="shared" si="16"/>
        <v>0</v>
      </c>
      <c r="R35" s="15">
        <f t="shared" si="16"/>
        <v>0</v>
      </c>
      <c r="S35" s="15">
        <f t="shared" si="16"/>
        <v>0</v>
      </c>
      <c r="T35" s="15">
        <f t="shared" si="16"/>
        <v>0</v>
      </c>
      <c r="U35" s="15">
        <f t="shared" si="16"/>
        <v>0</v>
      </c>
      <c r="V35" s="15">
        <f t="shared" si="16"/>
        <v>0</v>
      </c>
      <c r="W35" s="15">
        <f t="shared" si="17"/>
        <v>0</v>
      </c>
      <c r="X35" s="15">
        <f t="shared" si="17"/>
        <v>0</v>
      </c>
      <c r="Y35" s="15">
        <f t="shared" si="17"/>
        <v>0</v>
      </c>
      <c r="Z35" s="15">
        <f t="shared" si="17"/>
        <v>0</v>
      </c>
      <c r="AA35" s="15">
        <f t="shared" si="17"/>
        <v>0</v>
      </c>
      <c r="AB35" s="15">
        <f t="shared" si="17"/>
        <v>0</v>
      </c>
      <c r="AC35" s="15">
        <f t="shared" si="17"/>
        <v>0</v>
      </c>
      <c r="AD35" s="15">
        <f t="shared" si="17"/>
        <v>0</v>
      </c>
      <c r="AE35" s="15">
        <f t="shared" si="17"/>
        <v>0</v>
      </c>
      <c r="AF35" s="15">
        <f t="shared" si="17"/>
        <v>0</v>
      </c>
      <c r="AG35" s="15">
        <f t="shared" si="18"/>
        <v>0</v>
      </c>
      <c r="AH35" s="15">
        <f t="shared" si="18"/>
        <v>0</v>
      </c>
      <c r="AI35" s="15">
        <f t="shared" si="18"/>
        <v>0</v>
      </c>
      <c r="AJ35" s="15">
        <f t="shared" si="18"/>
        <v>0</v>
      </c>
      <c r="AK35" s="15">
        <f t="shared" si="18"/>
        <v>0</v>
      </c>
      <c r="AL35" s="15">
        <f t="shared" si="18"/>
        <v>0</v>
      </c>
      <c r="AM35" s="15">
        <f t="shared" si="18"/>
        <v>87028.734800000006</v>
      </c>
      <c r="AN35" s="15">
        <f t="shared" si="18"/>
        <v>0</v>
      </c>
      <c r="AO35" s="15">
        <f t="shared" si="18"/>
        <v>0</v>
      </c>
      <c r="AP35" s="15">
        <f t="shared" si="18"/>
        <v>0</v>
      </c>
      <c r="AQ35" s="15">
        <f t="shared" si="19"/>
        <v>0</v>
      </c>
      <c r="AR35" s="15">
        <f t="shared" si="19"/>
        <v>0</v>
      </c>
      <c r="AS35" s="15">
        <f t="shared" si="19"/>
        <v>0</v>
      </c>
      <c r="AT35" s="15">
        <f t="shared" si="19"/>
        <v>0</v>
      </c>
    </row>
    <row r="36" spans="1:46" x14ac:dyDescent="0.25">
      <c r="A36" s="16">
        <f t="shared" si="7"/>
        <v>2049</v>
      </c>
      <c r="B36" s="317">
        <f>ROUND('QUANTITIES - ALT 1'!B31/$B$4,0)+'QUANTITIES - ALT 1'!G32</f>
        <v>141</v>
      </c>
      <c r="C36" s="44">
        <f>ROUND('QUANTITIES - ALT 1'!C31/$B$4,0)+'QUANTITIES - ALT 1'!H32</f>
        <v>20</v>
      </c>
      <c r="D36" s="44">
        <f>ROUND('QUANTITIES - ALT 1'!D31/$B$4,0)+'QUANTITIES - ALT 1'!I32</f>
        <v>3</v>
      </c>
      <c r="E36" s="44">
        <f>ROUND('QUANTITIES - ALT 1'!E31/$B$4,0)+'QUANTITIES - ALT 1'!J32</f>
        <v>3</v>
      </c>
      <c r="F36" s="282">
        <f t="shared" si="5"/>
        <v>167</v>
      </c>
      <c r="G36" s="317">
        <f t="shared" si="8"/>
        <v>33075.610800000002</v>
      </c>
      <c r="H36" s="44">
        <f t="shared" si="9"/>
        <v>4691.576</v>
      </c>
      <c r="I36" s="44">
        <f t="shared" si="10"/>
        <v>703.7364</v>
      </c>
      <c r="J36" s="44">
        <f t="shared" si="11"/>
        <v>703.7364</v>
      </c>
      <c r="K36" s="282">
        <f t="shared" si="12"/>
        <v>39174.659600000006</v>
      </c>
      <c r="M36" s="15">
        <f t="shared" si="16"/>
        <v>0</v>
      </c>
      <c r="N36" s="15">
        <f t="shared" si="16"/>
        <v>0</v>
      </c>
      <c r="O36" s="15">
        <f t="shared" si="16"/>
        <v>0</v>
      </c>
      <c r="P36" s="15">
        <f t="shared" si="16"/>
        <v>0</v>
      </c>
      <c r="Q36" s="15">
        <f t="shared" si="16"/>
        <v>0</v>
      </c>
      <c r="R36" s="15">
        <f t="shared" si="16"/>
        <v>0</v>
      </c>
      <c r="S36" s="15">
        <f t="shared" si="16"/>
        <v>0</v>
      </c>
      <c r="T36" s="15">
        <f t="shared" si="16"/>
        <v>0</v>
      </c>
      <c r="U36" s="15">
        <f t="shared" si="16"/>
        <v>0</v>
      </c>
      <c r="V36" s="15">
        <f t="shared" si="16"/>
        <v>0</v>
      </c>
      <c r="W36" s="15">
        <f t="shared" si="17"/>
        <v>0</v>
      </c>
      <c r="X36" s="15">
        <f t="shared" si="17"/>
        <v>0</v>
      </c>
      <c r="Y36" s="15">
        <f t="shared" si="17"/>
        <v>0</v>
      </c>
      <c r="Z36" s="15">
        <f t="shared" si="17"/>
        <v>0</v>
      </c>
      <c r="AA36" s="15">
        <f t="shared" si="17"/>
        <v>0</v>
      </c>
      <c r="AB36" s="15">
        <f t="shared" si="17"/>
        <v>0</v>
      </c>
      <c r="AC36" s="15">
        <f t="shared" si="17"/>
        <v>0</v>
      </c>
      <c r="AD36" s="15">
        <f t="shared" si="17"/>
        <v>0</v>
      </c>
      <c r="AE36" s="15">
        <f t="shared" si="17"/>
        <v>0</v>
      </c>
      <c r="AF36" s="15">
        <f t="shared" si="17"/>
        <v>0</v>
      </c>
      <c r="AG36" s="15">
        <f t="shared" si="18"/>
        <v>0</v>
      </c>
      <c r="AH36" s="15">
        <f t="shared" si="18"/>
        <v>0</v>
      </c>
      <c r="AI36" s="15">
        <f t="shared" si="18"/>
        <v>0</v>
      </c>
      <c r="AJ36" s="15">
        <f t="shared" si="18"/>
        <v>0</v>
      </c>
      <c r="AK36" s="15">
        <f t="shared" si="18"/>
        <v>0</v>
      </c>
      <c r="AL36" s="15">
        <f t="shared" si="18"/>
        <v>0</v>
      </c>
      <c r="AM36" s="15">
        <f t="shared" si="18"/>
        <v>0</v>
      </c>
      <c r="AN36" s="15">
        <f t="shared" si="18"/>
        <v>39174.659600000006</v>
      </c>
      <c r="AO36" s="15">
        <f t="shared" si="18"/>
        <v>0</v>
      </c>
      <c r="AP36" s="15">
        <f t="shared" si="18"/>
        <v>0</v>
      </c>
      <c r="AQ36" s="15">
        <f t="shared" si="19"/>
        <v>0</v>
      </c>
      <c r="AR36" s="15">
        <f t="shared" si="19"/>
        <v>0</v>
      </c>
      <c r="AS36" s="15">
        <f t="shared" si="19"/>
        <v>0</v>
      </c>
      <c r="AT36" s="15">
        <f t="shared" si="19"/>
        <v>0</v>
      </c>
    </row>
    <row r="37" spans="1:46" x14ac:dyDescent="0.25">
      <c r="A37" s="16">
        <f t="shared" si="7"/>
        <v>2050</v>
      </c>
      <c r="B37" s="317">
        <v>0</v>
      </c>
      <c r="C37" s="44">
        <v>0</v>
      </c>
      <c r="D37" s="44">
        <v>0</v>
      </c>
      <c r="E37" s="44">
        <v>0</v>
      </c>
      <c r="F37" s="282">
        <f t="shared" si="5"/>
        <v>0</v>
      </c>
      <c r="G37" s="317">
        <f t="shared" si="8"/>
        <v>0</v>
      </c>
      <c r="H37" s="44">
        <f t="shared" si="9"/>
        <v>0</v>
      </c>
      <c r="I37" s="44">
        <f t="shared" si="10"/>
        <v>0</v>
      </c>
      <c r="J37" s="44">
        <f t="shared" si="11"/>
        <v>0</v>
      </c>
      <c r="K37" s="282">
        <f t="shared" si="12"/>
        <v>0</v>
      </c>
      <c r="M37" s="15">
        <f t="shared" si="16"/>
        <v>0</v>
      </c>
      <c r="N37" s="15">
        <f t="shared" si="16"/>
        <v>0</v>
      </c>
      <c r="O37" s="15">
        <f t="shared" si="16"/>
        <v>0</v>
      </c>
      <c r="P37" s="15">
        <f t="shared" si="16"/>
        <v>0</v>
      </c>
      <c r="Q37" s="15">
        <f t="shared" si="16"/>
        <v>0</v>
      </c>
      <c r="R37" s="15">
        <f t="shared" si="16"/>
        <v>0</v>
      </c>
      <c r="S37" s="15">
        <f t="shared" si="16"/>
        <v>0</v>
      </c>
      <c r="T37" s="15">
        <f t="shared" si="16"/>
        <v>0</v>
      </c>
      <c r="U37" s="15">
        <f t="shared" si="16"/>
        <v>0</v>
      </c>
      <c r="V37" s="15">
        <f t="shared" si="16"/>
        <v>0</v>
      </c>
      <c r="W37" s="15">
        <f t="shared" si="17"/>
        <v>0</v>
      </c>
      <c r="X37" s="15">
        <f t="shared" si="17"/>
        <v>0</v>
      </c>
      <c r="Y37" s="15">
        <f t="shared" si="17"/>
        <v>0</v>
      </c>
      <c r="Z37" s="15">
        <f t="shared" si="17"/>
        <v>0</v>
      </c>
      <c r="AA37" s="15">
        <f t="shared" si="17"/>
        <v>0</v>
      </c>
      <c r="AB37" s="15">
        <f t="shared" si="17"/>
        <v>0</v>
      </c>
      <c r="AC37" s="15">
        <f t="shared" si="17"/>
        <v>0</v>
      </c>
      <c r="AD37" s="15">
        <f t="shared" si="17"/>
        <v>0</v>
      </c>
      <c r="AE37" s="15">
        <f t="shared" si="17"/>
        <v>0</v>
      </c>
      <c r="AF37" s="15">
        <f t="shared" si="17"/>
        <v>0</v>
      </c>
      <c r="AG37" s="15">
        <f t="shared" si="18"/>
        <v>0</v>
      </c>
      <c r="AH37" s="15">
        <f t="shared" si="18"/>
        <v>0</v>
      </c>
      <c r="AI37" s="15">
        <f t="shared" si="18"/>
        <v>0</v>
      </c>
      <c r="AJ37" s="15">
        <f t="shared" si="18"/>
        <v>0</v>
      </c>
      <c r="AK37" s="15">
        <f t="shared" si="18"/>
        <v>0</v>
      </c>
      <c r="AL37" s="15">
        <f t="shared" si="18"/>
        <v>0</v>
      </c>
      <c r="AM37" s="15">
        <f t="shared" si="18"/>
        <v>0</v>
      </c>
      <c r="AN37" s="15">
        <f t="shared" si="18"/>
        <v>0</v>
      </c>
      <c r="AO37" s="15">
        <f t="shared" si="18"/>
        <v>0</v>
      </c>
      <c r="AP37" s="15">
        <f t="shared" si="18"/>
        <v>0</v>
      </c>
      <c r="AQ37" s="15">
        <f t="shared" si="19"/>
        <v>0</v>
      </c>
      <c r="AR37" s="15">
        <f t="shared" si="19"/>
        <v>0</v>
      </c>
      <c r="AS37" s="15">
        <f t="shared" si="19"/>
        <v>0</v>
      </c>
      <c r="AT37" s="15">
        <f t="shared" si="19"/>
        <v>0</v>
      </c>
    </row>
    <row r="38" spans="1:46" x14ac:dyDescent="0.25">
      <c r="A38" s="16">
        <f t="shared" si="7"/>
        <v>2051</v>
      </c>
      <c r="B38" s="317">
        <v>0</v>
      </c>
      <c r="C38" s="44">
        <v>0</v>
      </c>
      <c r="D38" s="44">
        <v>0</v>
      </c>
      <c r="E38" s="44">
        <v>0</v>
      </c>
      <c r="F38" s="282">
        <v>0</v>
      </c>
      <c r="G38" s="317">
        <v>0</v>
      </c>
      <c r="H38" s="44">
        <f t="shared" ref="G38:J45" si="20">C38/$B$4*$B$5</f>
        <v>0</v>
      </c>
      <c r="I38" s="44">
        <f t="shared" si="20"/>
        <v>0</v>
      </c>
      <c r="J38" s="44">
        <f t="shared" si="20"/>
        <v>0</v>
      </c>
      <c r="K38" s="282">
        <f t="shared" si="12"/>
        <v>0</v>
      </c>
      <c r="M38" s="15">
        <f t="shared" si="16"/>
        <v>0</v>
      </c>
      <c r="N38" s="15">
        <f t="shared" si="16"/>
        <v>0</v>
      </c>
      <c r="O38" s="15">
        <f t="shared" si="16"/>
        <v>0</v>
      </c>
      <c r="P38" s="15">
        <f t="shared" si="16"/>
        <v>0</v>
      </c>
      <c r="Q38" s="15">
        <f t="shared" si="16"/>
        <v>0</v>
      </c>
      <c r="R38" s="15">
        <f t="shared" si="16"/>
        <v>0</v>
      </c>
      <c r="S38" s="15">
        <f t="shared" si="16"/>
        <v>0</v>
      </c>
      <c r="T38" s="15">
        <f t="shared" si="16"/>
        <v>0</v>
      </c>
      <c r="U38" s="15">
        <f t="shared" si="16"/>
        <v>0</v>
      </c>
      <c r="V38" s="15">
        <f t="shared" si="16"/>
        <v>0</v>
      </c>
      <c r="W38" s="15">
        <f t="shared" si="17"/>
        <v>0</v>
      </c>
      <c r="X38" s="15">
        <f t="shared" si="17"/>
        <v>0</v>
      </c>
      <c r="Y38" s="15">
        <f t="shared" si="17"/>
        <v>0</v>
      </c>
      <c r="Z38" s="15">
        <f t="shared" si="17"/>
        <v>0</v>
      </c>
      <c r="AA38" s="15">
        <f t="shared" si="17"/>
        <v>0</v>
      </c>
      <c r="AB38" s="15">
        <f t="shared" si="17"/>
        <v>0</v>
      </c>
      <c r="AC38" s="15">
        <f t="shared" si="17"/>
        <v>0</v>
      </c>
      <c r="AD38" s="15">
        <f t="shared" si="17"/>
        <v>0</v>
      </c>
      <c r="AE38" s="15">
        <f t="shared" si="17"/>
        <v>0</v>
      </c>
      <c r="AF38" s="15">
        <f t="shared" si="17"/>
        <v>0</v>
      </c>
      <c r="AG38" s="15">
        <f t="shared" si="18"/>
        <v>0</v>
      </c>
      <c r="AH38" s="15">
        <f t="shared" si="18"/>
        <v>0</v>
      </c>
      <c r="AI38" s="15">
        <f t="shared" si="18"/>
        <v>0</v>
      </c>
      <c r="AJ38" s="15">
        <f t="shared" si="18"/>
        <v>0</v>
      </c>
      <c r="AK38" s="15">
        <f t="shared" si="18"/>
        <v>0</v>
      </c>
      <c r="AL38" s="15">
        <f t="shared" si="18"/>
        <v>0</v>
      </c>
      <c r="AM38" s="15">
        <f t="shared" si="18"/>
        <v>0</v>
      </c>
      <c r="AN38" s="15">
        <f t="shared" si="18"/>
        <v>0</v>
      </c>
      <c r="AO38" s="15">
        <f t="shared" si="18"/>
        <v>0</v>
      </c>
      <c r="AP38" s="15">
        <f t="shared" si="18"/>
        <v>0</v>
      </c>
      <c r="AQ38" s="15">
        <f t="shared" si="19"/>
        <v>0</v>
      </c>
      <c r="AR38" s="15">
        <f t="shared" si="19"/>
        <v>0</v>
      </c>
      <c r="AS38" s="15">
        <f t="shared" si="19"/>
        <v>0</v>
      </c>
      <c r="AT38" s="15">
        <f t="shared" si="19"/>
        <v>0</v>
      </c>
    </row>
    <row r="39" spans="1:46" x14ac:dyDescent="0.25">
      <c r="A39" s="16">
        <f t="shared" si="7"/>
        <v>2052</v>
      </c>
      <c r="B39" s="317">
        <v>0</v>
      </c>
      <c r="C39" s="44">
        <v>0</v>
      </c>
      <c r="D39" s="44">
        <v>0</v>
      </c>
      <c r="E39" s="44">
        <v>0</v>
      </c>
      <c r="F39" s="282">
        <v>0</v>
      </c>
      <c r="G39" s="317">
        <f t="shared" si="20"/>
        <v>0</v>
      </c>
      <c r="H39" s="44">
        <f t="shared" si="20"/>
        <v>0</v>
      </c>
      <c r="I39" s="44">
        <f t="shared" si="20"/>
        <v>0</v>
      </c>
      <c r="J39" s="44">
        <f t="shared" si="20"/>
        <v>0</v>
      </c>
      <c r="K39" s="282">
        <f t="shared" si="12"/>
        <v>0</v>
      </c>
      <c r="M39" s="15">
        <f t="shared" ref="M39:V46" si="21">IF($A39=M$8,SUM($G39:$J39),0)*$C$4</f>
        <v>0</v>
      </c>
      <c r="N39" s="15">
        <f t="shared" si="21"/>
        <v>0</v>
      </c>
      <c r="O39" s="15">
        <f t="shared" si="21"/>
        <v>0</v>
      </c>
      <c r="P39" s="15">
        <f t="shared" si="21"/>
        <v>0</v>
      </c>
      <c r="Q39" s="15">
        <f t="shared" si="21"/>
        <v>0</v>
      </c>
      <c r="R39" s="15">
        <f t="shared" si="21"/>
        <v>0</v>
      </c>
      <c r="S39" s="15">
        <f t="shared" si="21"/>
        <v>0</v>
      </c>
      <c r="T39" s="15">
        <f t="shared" si="21"/>
        <v>0</v>
      </c>
      <c r="U39" s="15">
        <f t="shared" si="21"/>
        <v>0</v>
      </c>
      <c r="V39" s="15">
        <f t="shared" si="21"/>
        <v>0</v>
      </c>
      <c r="W39" s="15">
        <f t="shared" ref="W39:AF46" si="22">IF($A39=W$8,SUM($G39:$J39),0)*$C$4</f>
        <v>0</v>
      </c>
      <c r="X39" s="15">
        <f t="shared" si="22"/>
        <v>0</v>
      </c>
      <c r="Y39" s="15">
        <f t="shared" si="22"/>
        <v>0</v>
      </c>
      <c r="Z39" s="15">
        <f t="shared" si="22"/>
        <v>0</v>
      </c>
      <c r="AA39" s="15">
        <f t="shared" si="22"/>
        <v>0</v>
      </c>
      <c r="AB39" s="15">
        <f t="shared" si="22"/>
        <v>0</v>
      </c>
      <c r="AC39" s="15">
        <f t="shared" si="22"/>
        <v>0</v>
      </c>
      <c r="AD39" s="15">
        <f t="shared" si="22"/>
        <v>0</v>
      </c>
      <c r="AE39" s="15">
        <f t="shared" si="22"/>
        <v>0</v>
      </c>
      <c r="AF39" s="15">
        <f t="shared" si="22"/>
        <v>0</v>
      </c>
      <c r="AG39" s="15">
        <f t="shared" ref="AG39:AP46" si="23">IF($A39=AG$8,SUM($G39:$J39),0)*$C$4</f>
        <v>0</v>
      </c>
      <c r="AH39" s="15">
        <f t="shared" si="23"/>
        <v>0</v>
      </c>
      <c r="AI39" s="15">
        <f t="shared" si="23"/>
        <v>0</v>
      </c>
      <c r="AJ39" s="15">
        <f t="shared" si="23"/>
        <v>0</v>
      </c>
      <c r="AK39" s="15">
        <f t="shared" si="23"/>
        <v>0</v>
      </c>
      <c r="AL39" s="15">
        <f t="shared" si="23"/>
        <v>0</v>
      </c>
      <c r="AM39" s="15">
        <f t="shared" si="23"/>
        <v>0</v>
      </c>
      <c r="AN39" s="15">
        <f t="shared" si="23"/>
        <v>0</v>
      </c>
      <c r="AO39" s="15">
        <f t="shared" si="23"/>
        <v>0</v>
      </c>
      <c r="AP39" s="15">
        <f t="shared" si="23"/>
        <v>0</v>
      </c>
      <c r="AQ39" s="15">
        <f t="shared" si="19"/>
        <v>0</v>
      </c>
      <c r="AR39" s="15">
        <f t="shared" si="19"/>
        <v>0</v>
      </c>
      <c r="AS39" s="15">
        <f t="shared" si="19"/>
        <v>0</v>
      </c>
      <c r="AT39" s="15">
        <f t="shared" si="19"/>
        <v>0</v>
      </c>
    </row>
    <row r="40" spans="1:46" x14ac:dyDescent="0.25">
      <c r="A40" s="16">
        <f t="shared" si="7"/>
        <v>2053</v>
      </c>
      <c r="B40" s="317">
        <v>0</v>
      </c>
      <c r="C40" s="44">
        <v>0</v>
      </c>
      <c r="D40" s="44">
        <v>0</v>
      </c>
      <c r="E40" s="44">
        <v>0</v>
      </c>
      <c r="F40" s="282">
        <v>0</v>
      </c>
      <c r="G40" s="317">
        <v>0</v>
      </c>
      <c r="H40" s="44">
        <f t="shared" si="20"/>
        <v>0</v>
      </c>
      <c r="I40" s="44">
        <f t="shared" si="20"/>
        <v>0</v>
      </c>
      <c r="J40" s="44">
        <f t="shared" si="20"/>
        <v>0</v>
      </c>
      <c r="K40" s="282">
        <f t="shared" si="12"/>
        <v>0</v>
      </c>
      <c r="M40" s="15">
        <f t="shared" si="21"/>
        <v>0</v>
      </c>
      <c r="N40" s="15">
        <f t="shared" si="21"/>
        <v>0</v>
      </c>
      <c r="O40" s="15">
        <f t="shared" si="21"/>
        <v>0</v>
      </c>
      <c r="P40" s="15">
        <f t="shared" si="21"/>
        <v>0</v>
      </c>
      <c r="Q40" s="15">
        <f t="shared" si="21"/>
        <v>0</v>
      </c>
      <c r="R40" s="15">
        <f t="shared" si="21"/>
        <v>0</v>
      </c>
      <c r="S40" s="15">
        <f t="shared" si="21"/>
        <v>0</v>
      </c>
      <c r="T40" s="15">
        <f t="shared" si="21"/>
        <v>0</v>
      </c>
      <c r="U40" s="15">
        <f t="shared" si="21"/>
        <v>0</v>
      </c>
      <c r="V40" s="15">
        <f t="shared" si="21"/>
        <v>0</v>
      </c>
      <c r="W40" s="15">
        <f t="shared" si="22"/>
        <v>0</v>
      </c>
      <c r="X40" s="15">
        <f t="shared" si="22"/>
        <v>0</v>
      </c>
      <c r="Y40" s="15">
        <f t="shared" si="22"/>
        <v>0</v>
      </c>
      <c r="Z40" s="15">
        <f t="shared" si="22"/>
        <v>0</v>
      </c>
      <c r="AA40" s="15">
        <f t="shared" si="22"/>
        <v>0</v>
      </c>
      <c r="AB40" s="15">
        <f t="shared" si="22"/>
        <v>0</v>
      </c>
      <c r="AC40" s="15">
        <f t="shared" si="22"/>
        <v>0</v>
      </c>
      <c r="AD40" s="15">
        <f t="shared" si="22"/>
        <v>0</v>
      </c>
      <c r="AE40" s="15">
        <f t="shared" si="22"/>
        <v>0</v>
      </c>
      <c r="AF40" s="15">
        <f t="shared" si="22"/>
        <v>0</v>
      </c>
      <c r="AG40" s="15">
        <f t="shared" si="23"/>
        <v>0</v>
      </c>
      <c r="AH40" s="15">
        <f t="shared" si="23"/>
        <v>0</v>
      </c>
      <c r="AI40" s="15">
        <f t="shared" si="23"/>
        <v>0</v>
      </c>
      <c r="AJ40" s="15">
        <f t="shared" si="23"/>
        <v>0</v>
      </c>
      <c r="AK40" s="15">
        <f t="shared" si="23"/>
        <v>0</v>
      </c>
      <c r="AL40" s="15">
        <f t="shared" si="23"/>
        <v>0</v>
      </c>
      <c r="AM40" s="15">
        <f t="shared" si="23"/>
        <v>0</v>
      </c>
      <c r="AN40" s="15">
        <f t="shared" si="23"/>
        <v>0</v>
      </c>
      <c r="AO40" s="15">
        <f t="shared" si="23"/>
        <v>0</v>
      </c>
      <c r="AP40" s="15">
        <f t="shared" si="23"/>
        <v>0</v>
      </c>
      <c r="AQ40" s="15">
        <f t="shared" si="19"/>
        <v>0</v>
      </c>
      <c r="AR40" s="15">
        <f t="shared" si="19"/>
        <v>0</v>
      </c>
      <c r="AS40" s="15">
        <f t="shared" si="19"/>
        <v>0</v>
      </c>
      <c r="AT40" s="15">
        <f t="shared" si="19"/>
        <v>0</v>
      </c>
    </row>
    <row r="41" spans="1:46" x14ac:dyDescent="0.25">
      <c r="A41" s="16">
        <f t="shared" si="7"/>
        <v>2054</v>
      </c>
      <c r="B41" s="317">
        <v>0</v>
      </c>
      <c r="C41" s="44">
        <v>0</v>
      </c>
      <c r="D41" s="44">
        <v>0</v>
      </c>
      <c r="E41" s="44">
        <v>0</v>
      </c>
      <c r="F41" s="282">
        <v>0</v>
      </c>
      <c r="G41" s="317">
        <f t="shared" si="20"/>
        <v>0</v>
      </c>
      <c r="H41" s="44">
        <f t="shared" si="20"/>
        <v>0</v>
      </c>
      <c r="I41" s="44">
        <f t="shared" si="20"/>
        <v>0</v>
      </c>
      <c r="J41" s="44">
        <f t="shared" si="20"/>
        <v>0</v>
      </c>
      <c r="K41" s="282">
        <f t="shared" si="12"/>
        <v>0</v>
      </c>
      <c r="M41" s="15">
        <f t="shared" si="21"/>
        <v>0</v>
      </c>
      <c r="N41" s="15">
        <f t="shared" si="21"/>
        <v>0</v>
      </c>
      <c r="O41" s="15">
        <f t="shared" si="21"/>
        <v>0</v>
      </c>
      <c r="P41" s="15">
        <f t="shared" si="21"/>
        <v>0</v>
      </c>
      <c r="Q41" s="15">
        <f t="shared" si="21"/>
        <v>0</v>
      </c>
      <c r="R41" s="15">
        <f t="shared" si="21"/>
        <v>0</v>
      </c>
      <c r="S41" s="15">
        <f t="shared" si="21"/>
        <v>0</v>
      </c>
      <c r="T41" s="15">
        <f t="shared" si="21"/>
        <v>0</v>
      </c>
      <c r="U41" s="15">
        <f t="shared" si="21"/>
        <v>0</v>
      </c>
      <c r="V41" s="15">
        <f t="shared" si="21"/>
        <v>0</v>
      </c>
      <c r="W41" s="15">
        <f t="shared" si="22"/>
        <v>0</v>
      </c>
      <c r="X41" s="15">
        <f t="shared" si="22"/>
        <v>0</v>
      </c>
      <c r="Y41" s="15">
        <f t="shared" si="22"/>
        <v>0</v>
      </c>
      <c r="Z41" s="15">
        <f t="shared" si="22"/>
        <v>0</v>
      </c>
      <c r="AA41" s="15">
        <f t="shared" si="22"/>
        <v>0</v>
      </c>
      <c r="AB41" s="15">
        <f t="shared" si="22"/>
        <v>0</v>
      </c>
      <c r="AC41" s="15">
        <f t="shared" si="22"/>
        <v>0</v>
      </c>
      <c r="AD41" s="15">
        <f t="shared" si="22"/>
        <v>0</v>
      </c>
      <c r="AE41" s="15">
        <f t="shared" si="22"/>
        <v>0</v>
      </c>
      <c r="AF41" s="15">
        <f t="shared" si="22"/>
        <v>0</v>
      </c>
      <c r="AG41" s="15">
        <f t="shared" si="23"/>
        <v>0</v>
      </c>
      <c r="AH41" s="15">
        <f t="shared" si="23"/>
        <v>0</v>
      </c>
      <c r="AI41" s="15">
        <f t="shared" si="23"/>
        <v>0</v>
      </c>
      <c r="AJ41" s="15">
        <f t="shared" si="23"/>
        <v>0</v>
      </c>
      <c r="AK41" s="15">
        <f t="shared" si="23"/>
        <v>0</v>
      </c>
      <c r="AL41" s="15">
        <f t="shared" si="23"/>
        <v>0</v>
      </c>
      <c r="AM41" s="15">
        <f t="shared" si="23"/>
        <v>0</v>
      </c>
      <c r="AN41" s="15">
        <f t="shared" si="23"/>
        <v>0</v>
      </c>
      <c r="AO41" s="15">
        <f t="shared" si="23"/>
        <v>0</v>
      </c>
      <c r="AP41" s="15">
        <f t="shared" si="23"/>
        <v>0</v>
      </c>
      <c r="AQ41" s="15">
        <f t="shared" si="19"/>
        <v>0</v>
      </c>
      <c r="AR41" s="15">
        <f t="shared" si="19"/>
        <v>0</v>
      </c>
      <c r="AS41" s="15">
        <f t="shared" si="19"/>
        <v>0</v>
      </c>
      <c r="AT41" s="15">
        <f t="shared" si="19"/>
        <v>0</v>
      </c>
    </row>
    <row r="42" spans="1:46" x14ac:dyDescent="0.25">
      <c r="A42" s="16">
        <f t="shared" si="7"/>
        <v>2055</v>
      </c>
      <c r="B42" s="317">
        <v>0</v>
      </c>
      <c r="C42" s="44">
        <v>0</v>
      </c>
      <c r="D42" s="44">
        <v>0</v>
      </c>
      <c r="E42" s="44">
        <v>0</v>
      </c>
      <c r="F42" s="282">
        <v>0</v>
      </c>
      <c r="G42" s="317">
        <f t="shared" si="20"/>
        <v>0</v>
      </c>
      <c r="H42" s="44">
        <f t="shared" si="20"/>
        <v>0</v>
      </c>
      <c r="I42" s="44">
        <f t="shared" si="20"/>
        <v>0</v>
      </c>
      <c r="J42" s="44">
        <f t="shared" si="20"/>
        <v>0</v>
      </c>
      <c r="K42" s="282">
        <f t="shared" si="12"/>
        <v>0</v>
      </c>
      <c r="M42" s="15">
        <f t="shared" si="21"/>
        <v>0</v>
      </c>
      <c r="N42" s="15">
        <f t="shared" si="21"/>
        <v>0</v>
      </c>
      <c r="O42" s="15">
        <f t="shared" si="21"/>
        <v>0</v>
      </c>
      <c r="P42" s="15">
        <f t="shared" si="21"/>
        <v>0</v>
      </c>
      <c r="Q42" s="15">
        <f t="shared" si="21"/>
        <v>0</v>
      </c>
      <c r="R42" s="15">
        <f t="shared" si="21"/>
        <v>0</v>
      </c>
      <c r="S42" s="15">
        <f t="shared" si="21"/>
        <v>0</v>
      </c>
      <c r="T42" s="15">
        <f t="shared" si="21"/>
        <v>0</v>
      </c>
      <c r="U42" s="15">
        <f t="shared" si="21"/>
        <v>0</v>
      </c>
      <c r="V42" s="15">
        <f t="shared" si="21"/>
        <v>0</v>
      </c>
      <c r="W42" s="15">
        <f t="shared" si="22"/>
        <v>0</v>
      </c>
      <c r="X42" s="15">
        <f t="shared" si="22"/>
        <v>0</v>
      </c>
      <c r="Y42" s="15">
        <f t="shared" si="22"/>
        <v>0</v>
      </c>
      <c r="Z42" s="15">
        <f t="shared" si="22"/>
        <v>0</v>
      </c>
      <c r="AA42" s="15">
        <f t="shared" si="22"/>
        <v>0</v>
      </c>
      <c r="AB42" s="15">
        <f t="shared" si="22"/>
        <v>0</v>
      </c>
      <c r="AC42" s="15">
        <f t="shared" si="22"/>
        <v>0</v>
      </c>
      <c r="AD42" s="15">
        <f t="shared" si="22"/>
        <v>0</v>
      </c>
      <c r="AE42" s="15">
        <f t="shared" si="22"/>
        <v>0</v>
      </c>
      <c r="AF42" s="15">
        <f t="shared" si="22"/>
        <v>0</v>
      </c>
      <c r="AG42" s="15">
        <f t="shared" si="23"/>
        <v>0</v>
      </c>
      <c r="AH42" s="15">
        <f t="shared" si="23"/>
        <v>0</v>
      </c>
      <c r="AI42" s="15">
        <f t="shared" si="23"/>
        <v>0</v>
      </c>
      <c r="AJ42" s="15">
        <f t="shared" si="23"/>
        <v>0</v>
      </c>
      <c r="AK42" s="15">
        <f t="shared" si="23"/>
        <v>0</v>
      </c>
      <c r="AL42" s="15">
        <f t="shared" si="23"/>
        <v>0</v>
      </c>
      <c r="AM42" s="15">
        <f t="shared" si="23"/>
        <v>0</v>
      </c>
      <c r="AN42" s="15">
        <f t="shared" si="23"/>
        <v>0</v>
      </c>
      <c r="AO42" s="15">
        <f t="shared" si="23"/>
        <v>0</v>
      </c>
      <c r="AP42" s="15">
        <f t="shared" si="23"/>
        <v>0</v>
      </c>
      <c r="AQ42" s="15">
        <f t="shared" si="19"/>
        <v>0</v>
      </c>
      <c r="AR42" s="15">
        <f t="shared" si="19"/>
        <v>0</v>
      </c>
      <c r="AS42" s="15">
        <f t="shared" si="19"/>
        <v>0</v>
      </c>
      <c r="AT42" s="15">
        <f t="shared" si="19"/>
        <v>0</v>
      </c>
    </row>
    <row r="43" spans="1:46" x14ac:dyDescent="0.25">
      <c r="A43" s="16">
        <f t="shared" si="7"/>
        <v>2056</v>
      </c>
      <c r="B43" s="317">
        <v>0</v>
      </c>
      <c r="C43" s="44">
        <v>0</v>
      </c>
      <c r="D43" s="44">
        <v>0</v>
      </c>
      <c r="E43" s="44">
        <v>0</v>
      </c>
      <c r="F43" s="282">
        <v>0</v>
      </c>
      <c r="G43" s="317">
        <f t="shared" si="20"/>
        <v>0</v>
      </c>
      <c r="H43" s="44">
        <f t="shared" si="20"/>
        <v>0</v>
      </c>
      <c r="I43" s="44">
        <f t="shared" si="20"/>
        <v>0</v>
      </c>
      <c r="J43" s="44">
        <f t="shared" si="20"/>
        <v>0</v>
      </c>
      <c r="K43" s="282">
        <f t="shared" si="12"/>
        <v>0</v>
      </c>
      <c r="M43" s="15">
        <f t="shared" si="21"/>
        <v>0</v>
      </c>
      <c r="N43" s="15">
        <f t="shared" si="21"/>
        <v>0</v>
      </c>
      <c r="O43" s="15">
        <f t="shared" si="21"/>
        <v>0</v>
      </c>
      <c r="P43" s="15">
        <f t="shared" si="21"/>
        <v>0</v>
      </c>
      <c r="Q43" s="15">
        <f t="shared" si="21"/>
        <v>0</v>
      </c>
      <c r="R43" s="15">
        <f t="shared" si="21"/>
        <v>0</v>
      </c>
      <c r="S43" s="15">
        <f t="shared" si="21"/>
        <v>0</v>
      </c>
      <c r="T43" s="15">
        <f t="shared" si="21"/>
        <v>0</v>
      </c>
      <c r="U43" s="15">
        <f t="shared" si="21"/>
        <v>0</v>
      </c>
      <c r="V43" s="15">
        <f t="shared" si="21"/>
        <v>0</v>
      </c>
      <c r="W43" s="15">
        <f t="shared" si="22"/>
        <v>0</v>
      </c>
      <c r="X43" s="15">
        <f t="shared" si="22"/>
        <v>0</v>
      </c>
      <c r="Y43" s="15">
        <f t="shared" si="22"/>
        <v>0</v>
      </c>
      <c r="Z43" s="15">
        <f t="shared" si="22"/>
        <v>0</v>
      </c>
      <c r="AA43" s="15">
        <f t="shared" si="22"/>
        <v>0</v>
      </c>
      <c r="AB43" s="15">
        <f t="shared" si="22"/>
        <v>0</v>
      </c>
      <c r="AC43" s="15">
        <f t="shared" si="22"/>
        <v>0</v>
      </c>
      <c r="AD43" s="15">
        <f t="shared" si="22"/>
        <v>0</v>
      </c>
      <c r="AE43" s="15">
        <f t="shared" si="22"/>
        <v>0</v>
      </c>
      <c r="AF43" s="15">
        <f t="shared" si="22"/>
        <v>0</v>
      </c>
      <c r="AG43" s="15">
        <f t="shared" si="23"/>
        <v>0</v>
      </c>
      <c r="AH43" s="15">
        <f t="shared" si="23"/>
        <v>0</v>
      </c>
      <c r="AI43" s="15">
        <f t="shared" si="23"/>
        <v>0</v>
      </c>
      <c r="AJ43" s="15">
        <f t="shared" si="23"/>
        <v>0</v>
      </c>
      <c r="AK43" s="15">
        <f t="shared" si="23"/>
        <v>0</v>
      </c>
      <c r="AL43" s="15">
        <f t="shared" si="23"/>
        <v>0</v>
      </c>
      <c r="AM43" s="15">
        <f t="shared" si="23"/>
        <v>0</v>
      </c>
      <c r="AN43" s="15">
        <f t="shared" si="23"/>
        <v>0</v>
      </c>
      <c r="AO43" s="15">
        <f t="shared" si="23"/>
        <v>0</v>
      </c>
      <c r="AP43" s="15">
        <f t="shared" si="23"/>
        <v>0</v>
      </c>
      <c r="AQ43" s="15">
        <f t="shared" si="19"/>
        <v>0</v>
      </c>
      <c r="AR43" s="15">
        <f t="shared" si="19"/>
        <v>0</v>
      </c>
      <c r="AS43" s="15">
        <f t="shared" si="19"/>
        <v>0</v>
      </c>
      <c r="AT43" s="15">
        <f t="shared" si="19"/>
        <v>0</v>
      </c>
    </row>
    <row r="44" spans="1:46" x14ac:dyDescent="0.25">
      <c r="A44" s="16">
        <f t="shared" si="7"/>
        <v>2057</v>
      </c>
      <c r="B44" s="317">
        <f>ROUND('QUANTITIES - ALT 1'!B39/6,0)+'QUANTITIES - ALT 1'!G40</f>
        <v>0</v>
      </c>
      <c r="C44" s="44">
        <v>0</v>
      </c>
      <c r="D44" s="44">
        <v>0</v>
      </c>
      <c r="E44" s="44">
        <v>0</v>
      </c>
      <c r="F44" s="282">
        <f t="shared" si="5"/>
        <v>0</v>
      </c>
      <c r="G44" s="317">
        <f t="shared" si="20"/>
        <v>0</v>
      </c>
      <c r="H44" s="44">
        <f t="shared" si="20"/>
        <v>0</v>
      </c>
      <c r="I44" s="44">
        <f t="shared" si="20"/>
        <v>0</v>
      </c>
      <c r="J44" s="44">
        <f t="shared" si="20"/>
        <v>0</v>
      </c>
      <c r="K44" s="282">
        <f t="shared" si="12"/>
        <v>0</v>
      </c>
      <c r="M44" s="15">
        <f t="shared" si="21"/>
        <v>0</v>
      </c>
      <c r="N44" s="15">
        <f t="shared" si="21"/>
        <v>0</v>
      </c>
      <c r="O44" s="15">
        <f t="shared" si="21"/>
        <v>0</v>
      </c>
      <c r="P44" s="15">
        <f t="shared" si="21"/>
        <v>0</v>
      </c>
      <c r="Q44" s="15">
        <f t="shared" si="21"/>
        <v>0</v>
      </c>
      <c r="R44" s="15">
        <f t="shared" si="21"/>
        <v>0</v>
      </c>
      <c r="S44" s="15">
        <f t="shared" si="21"/>
        <v>0</v>
      </c>
      <c r="T44" s="15">
        <f t="shared" si="21"/>
        <v>0</v>
      </c>
      <c r="U44" s="15">
        <f t="shared" si="21"/>
        <v>0</v>
      </c>
      <c r="V44" s="15">
        <f t="shared" si="21"/>
        <v>0</v>
      </c>
      <c r="W44" s="15">
        <f t="shared" si="22"/>
        <v>0</v>
      </c>
      <c r="X44" s="15">
        <f t="shared" si="22"/>
        <v>0</v>
      </c>
      <c r="Y44" s="15">
        <f t="shared" si="22"/>
        <v>0</v>
      </c>
      <c r="Z44" s="15">
        <f t="shared" si="22"/>
        <v>0</v>
      </c>
      <c r="AA44" s="15">
        <f t="shared" si="22"/>
        <v>0</v>
      </c>
      <c r="AB44" s="15">
        <f t="shared" si="22"/>
        <v>0</v>
      </c>
      <c r="AC44" s="15">
        <f t="shared" si="22"/>
        <v>0</v>
      </c>
      <c r="AD44" s="15">
        <f t="shared" si="22"/>
        <v>0</v>
      </c>
      <c r="AE44" s="15">
        <f t="shared" si="22"/>
        <v>0</v>
      </c>
      <c r="AF44" s="15">
        <f t="shared" si="22"/>
        <v>0</v>
      </c>
      <c r="AG44" s="15">
        <f t="shared" si="23"/>
        <v>0</v>
      </c>
      <c r="AH44" s="15">
        <f t="shared" si="23"/>
        <v>0</v>
      </c>
      <c r="AI44" s="15">
        <f t="shared" si="23"/>
        <v>0</v>
      </c>
      <c r="AJ44" s="15">
        <f t="shared" si="23"/>
        <v>0</v>
      </c>
      <c r="AK44" s="15">
        <f t="shared" si="23"/>
        <v>0</v>
      </c>
      <c r="AL44" s="15">
        <f t="shared" si="23"/>
        <v>0</v>
      </c>
      <c r="AM44" s="15">
        <f t="shared" si="23"/>
        <v>0</v>
      </c>
      <c r="AN44" s="15">
        <f t="shared" si="23"/>
        <v>0</v>
      </c>
      <c r="AO44" s="15">
        <f t="shared" si="23"/>
        <v>0</v>
      </c>
      <c r="AP44" s="15">
        <f t="shared" si="23"/>
        <v>0</v>
      </c>
      <c r="AQ44" s="15">
        <f t="shared" si="19"/>
        <v>0</v>
      </c>
      <c r="AR44" s="15">
        <f t="shared" si="19"/>
        <v>0</v>
      </c>
      <c r="AS44" s="15">
        <f t="shared" si="19"/>
        <v>0</v>
      </c>
      <c r="AT44" s="15">
        <f t="shared" si="19"/>
        <v>0</v>
      </c>
    </row>
    <row r="45" spans="1:46" x14ac:dyDescent="0.25">
      <c r="A45" s="16">
        <f t="shared" si="7"/>
        <v>2058</v>
      </c>
      <c r="B45" s="317">
        <f>ROUND('QUANTITIES - ALT 1'!B40/6,0)+'QUANTITIES - ALT 1'!G41</f>
        <v>0</v>
      </c>
      <c r="C45" s="44">
        <v>0</v>
      </c>
      <c r="D45" s="44">
        <v>0</v>
      </c>
      <c r="E45" s="44">
        <v>0</v>
      </c>
      <c r="F45" s="282">
        <f t="shared" si="5"/>
        <v>0</v>
      </c>
      <c r="G45" s="317">
        <f t="shared" si="20"/>
        <v>0</v>
      </c>
      <c r="H45" s="44">
        <f t="shared" si="20"/>
        <v>0</v>
      </c>
      <c r="I45" s="44">
        <f t="shared" si="20"/>
        <v>0</v>
      </c>
      <c r="J45" s="44">
        <f t="shared" si="20"/>
        <v>0</v>
      </c>
      <c r="K45" s="282">
        <f t="shared" si="12"/>
        <v>0</v>
      </c>
      <c r="M45" s="15">
        <f t="shared" si="21"/>
        <v>0</v>
      </c>
      <c r="N45" s="15">
        <f t="shared" si="21"/>
        <v>0</v>
      </c>
      <c r="O45" s="15">
        <f t="shared" si="21"/>
        <v>0</v>
      </c>
      <c r="P45" s="15">
        <f t="shared" si="21"/>
        <v>0</v>
      </c>
      <c r="Q45" s="15">
        <f t="shared" si="21"/>
        <v>0</v>
      </c>
      <c r="R45" s="15">
        <f t="shared" si="21"/>
        <v>0</v>
      </c>
      <c r="S45" s="15">
        <f t="shared" si="21"/>
        <v>0</v>
      </c>
      <c r="T45" s="15">
        <f t="shared" si="21"/>
        <v>0</v>
      </c>
      <c r="U45" s="15">
        <f t="shared" si="21"/>
        <v>0</v>
      </c>
      <c r="V45" s="15">
        <f t="shared" si="21"/>
        <v>0</v>
      </c>
      <c r="W45" s="15">
        <f t="shared" si="22"/>
        <v>0</v>
      </c>
      <c r="X45" s="15">
        <f t="shared" si="22"/>
        <v>0</v>
      </c>
      <c r="Y45" s="15">
        <f t="shared" si="22"/>
        <v>0</v>
      </c>
      <c r="Z45" s="15">
        <f t="shared" si="22"/>
        <v>0</v>
      </c>
      <c r="AA45" s="15">
        <f t="shared" si="22"/>
        <v>0</v>
      </c>
      <c r="AB45" s="15">
        <f t="shared" si="22"/>
        <v>0</v>
      </c>
      <c r="AC45" s="15">
        <f t="shared" si="22"/>
        <v>0</v>
      </c>
      <c r="AD45" s="15">
        <f t="shared" si="22"/>
        <v>0</v>
      </c>
      <c r="AE45" s="15">
        <f t="shared" si="22"/>
        <v>0</v>
      </c>
      <c r="AF45" s="15">
        <f t="shared" si="22"/>
        <v>0</v>
      </c>
      <c r="AG45" s="15">
        <f t="shared" si="23"/>
        <v>0</v>
      </c>
      <c r="AH45" s="15">
        <f t="shared" si="23"/>
        <v>0</v>
      </c>
      <c r="AI45" s="15">
        <f t="shared" si="23"/>
        <v>0</v>
      </c>
      <c r="AJ45" s="15">
        <f t="shared" si="23"/>
        <v>0</v>
      </c>
      <c r="AK45" s="15">
        <f t="shared" si="23"/>
        <v>0</v>
      </c>
      <c r="AL45" s="15">
        <f t="shared" si="23"/>
        <v>0</v>
      </c>
      <c r="AM45" s="15">
        <f t="shared" si="23"/>
        <v>0</v>
      </c>
      <c r="AN45" s="15">
        <f t="shared" si="23"/>
        <v>0</v>
      </c>
      <c r="AO45" s="15">
        <f t="shared" si="23"/>
        <v>0</v>
      </c>
      <c r="AP45" s="15">
        <f t="shared" si="23"/>
        <v>0</v>
      </c>
      <c r="AQ45" s="15">
        <f t="shared" si="19"/>
        <v>0</v>
      </c>
      <c r="AR45" s="15">
        <f t="shared" si="19"/>
        <v>0</v>
      </c>
      <c r="AS45" s="15">
        <f t="shared" si="19"/>
        <v>0</v>
      </c>
      <c r="AT45" s="15">
        <f t="shared" si="19"/>
        <v>0</v>
      </c>
    </row>
    <row r="46" spans="1:46" x14ac:dyDescent="0.25">
      <c r="A46" s="13"/>
      <c r="B46" s="317"/>
      <c r="C46" s="44"/>
      <c r="D46" s="44"/>
      <c r="E46" s="44"/>
      <c r="F46" s="282"/>
      <c r="G46" s="317"/>
      <c r="H46" s="44"/>
      <c r="I46" s="44"/>
      <c r="J46" s="44"/>
      <c r="K46" s="282"/>
      <c r="M46" s="15">
        <f t="shared" si="21"/>
        <v>0</v>
      </c>
      <c r="N46" s="15">
        <f t="shared" si="21"/>
        <v>0</v>
      </c>
      <c r="O46" s="15">
        <f t="shared" si="21"/>
        <v>0</v>
      </c>
      <c r="P46" s="15">
        <f t="shared" si="21"/>
        <v>0</v>
      </c>
      <c r="Q46" s="15">
        <f t="shared" si="21"/>
        <v>0</v>
      </c>
      <c r="R46" s="15">
        <f t="shared" si="21"/>
        <v>0</v>
      </c>
      <c r="S46" s="15">
        <f t="shared" si="21"/>
        <v>0</v>
      </c>
      <c r="T46" s="15">
        <f t="shared" si="21"/>
        <v>0</v>
      </c>
      <c r="U46" s="15">
        <f t="shared" si="21"/>
        <v>0</v>
      </c>
      <c r="V46" s="15">
        <f t="shared" si="21"/>
        <v>0</v>
      </c>
      <c r="W46" s="15">
        <f t="shared" si="22"/>
        <v>0</v>
      </c>
      <c r="X46" s="15">
        <f t="shared" si="22"/>
        <v>0</v>
      </c>
      <c r="Y46" s="15">
        <f t="shared" si="22"/>
        <v>0</v>
      </c>
      <c r="Z46" s="15">
        <f t="shared" si="22"/>
        <v>0</v>
      </c>
      <c r="AA46" s="15">
        <f t="shared" si="22"/>
        <v>0</v>
      </c>
      <c r="AB46" s="15">
        <f t="shared" si="22"/>
        <v>0</v>
      </c>
      <c r="AC46" s="15">
        <f t="shared" si="22"/>
        <v>0</v>
      </c>
      <c r="AD46" s="15">
        <f t="shared" si="22"/>
        <v>0</v>
      </c>
      <c r="AE46" s="15">
        <f t="shared" si="22"/>
        <v>0</v>
      </c>
      <c r="AF46" s="15">
        <f t="shared" si="22"/>
        <v>0</v>
      </c>
      <c r="AG46" s="15">
        <f t="shared" si="23"/>
        <v>0</v>
      </c>
      <c r="AH46" s="15">
        <f t="shared" si="23"/>
        <v>0</v>
      </c>
      <c r="AI46" s="15">
        <f t="shared" si="23"/>
        <v>0</v>
      </c>
      <c r="AJ46" s="15">
        <f t="shared" si="23"/>
        <v>0</v>
      </c>
      <c r="AK46" s="15">
        <f t="shared" si="23"/>
        <v>0</v>
      </c>
      <c r="AL46" s="15">
        <f t="shared" si="23"/>
        <v>0</v>
      </c>
      <c r="AM46" s="15">
        <f t="shared" si="23"/>
        <v>0</v>
      </c>
      <c r="AN46" s="15">
        <f t="shared" si="23"/>
        <v>0</v>
      </c>
      <c r="AO46" s="15">
        <f t="shared" si="23"/>
        <v>0</v>
      </c>
      <c r="AP46" s="15">
        <f t="shared" si="23"/>
        <v>0</v>
      </c>
      <c r="AQ46" s="15">
        <f t="shared" si="19"/>
        <v>0</v>
      </c>
      <c r="AR46" s="15">
        <f t="shared" si="19"/>
        <v>0</v>
      </c>
      <c r="AS46" s="15">
        <f t="shared" si="19"/>
        <v>0</v>
      </c>
      <c r="AT46" s="15">
        <f t="shared" si="19"/>
        <v>0</v>
      </c>
    </row>
    <row r="47" spans="1:46" ht="15.75" thickBot="1" x14ac:dyDescent="0.3">
      <c r="A47" s="23" t="s">
        <v>25</v>
      </c>
      <c r="B47" s="318"/>
      <c r="C47" s="314"/>
      <c r="D47" s="314"/>
      <c r="E47" s="314"/>
      <c r="F47" s="315"/>
      <c r="G47" s="318"/>
      <c r="H47" s="314"/>
      <c r="I47" s="314"/>
      <c r="J47" s="314"/>
      <c r="K47" s="315">
        <f>SUM(K9:K45)</f>
        <v>17801715.974399999</v>
      </c>
      <c r="M47" s="7">
        <f>SUM(M9:M46)</f>
        <v>0</v>
      </c>
      <c r="N47" s="7">
        <f t="shared" ref="N47:AT47" si="24">SUM(N9:N46)</f>
        <v>1279392.7752000003</v>
      </c>
      <c r="O47" s="7">
        <f t="shared" si="24"/>
        <v>1231773.2788000002</v>
      </c>
      <c r="P47" s="7">
        <f t="shared" si="24"/>
        <v>1183919.2036000001</v>
      </c>
      <c r="Q47" s="7">
        <f t="shared" si="24"/>
        <v>1136299.7072000001</v>
      </c>
      <c r="R47" s="7">
        <f t="shared" si="24"/>
        <v>1088680.2108</v>
      </c>
      <c r="S47" s="7">
        <f t="shared" si="24"/>
        <v>1040826.1356</v>
      </c>
      <c r="T47" s="7">
        <f t="shared" si="24"/>
        <v>993206.63919999998</v>
      </c>
      <c r="U47" s="7">
        <f t="shared" si="24"/>
        <v>945587.14280000003</v>
      </c>
      <c r="V47" s="7">
        <f t="shared" si="24"/>
        <v>897733.06759999995</v>
      </c>
      <c r="W47" s="7">
        <f t="shared" si="24"/>
        <v>850113.57120000001</v>
      </c>
      <c r="X47" s="7">
        <f t="shared" si="24"/>
        <v>802494.07480000006</v>
      </c>
      <c r="Y47" s="7">
        <f t="shared" si="24"/>
        <v>754639.9996000001</v>
      </c>
      <c r="Z47" s="7">
        <f t="shared" si="24"/>
        <v>707020.50320000004</v>
      </c>
      <c r="AA47" s="7">
        <f t="shared" si="24"/>
        <v>659401.00679999997</v>
      </c>
      <c r="AB47" s="7">
        <f t="shared" si="24"/>
        <v>611546.93160000001</v>
      </c>
      <c r="AC47" s="7">
        <f t="shared" si="24"/>
        <v>563927.43520000007</v>
      </c>
      <c r="AD47" s="7">
        <f t="shared" si="24"/>
        <v>516307.9388</v>
      </c>
      <c r="AE47" s="7">
        <f t="shared" si="24"/>
        <v>468453.86360000004</v>
      </c>
      <c r="AF47" s="7">
        <f t="shared" si="24"/>
        <v>420834.36719999998</v>
      </c>
      <c r="AG47" s="7">
        <f t="shared" si="24"/>
        <v>373214.87079999998</v>
      </c>
      <c r="AH47" s="7">
        <f t="shared" si="24"/>
        <v>325360.79560000001</v>
      </c>
      <c r="AI47" s="7">
        <f t="shared" si="24"/>
        <v>277741.29920000001</v>
      </c>
      <c r="AJ47" s="7">
        <f t="shared" si="24"/>
        <v>230121.8028</v>
      </c>
      <c r="AK47" s="7">
        <f t="shared" si="24"/>
        <v>182267.72760000001</v>
      </c>
      <c r="AL47" s="7">
        <f t="shared" si="24"/>
        <v>134648.23119999998</v>
      </c>
      <c r="AM47" s="7">
        <f t="shared" si="24"/>
        <v>87028.734800000006</v>
      </c>
      <c r="AN47" s="7">
        <f t="shared" si="24"/>
        <v>39174.659600000006</v>
      </c>
      <c r="AO47" s="7">
        <f t="shared" si="24"/>
        <v>0</v>
      </c>
      <c r="AP47" s="7">
        <f t="shared" si="24"/>
        <v>0</v>
      </c>
      <c r="AQ47" s="7">
        <f t="shared" si="24"/>
        <v>0</v>
      </c>
      <c r="AR47" s="7">
        <f t="shared" si="24"/>
        <v>0</v>
      </c>
      <c r="AS47" s="7">
        <f t="shared" si="24"/>
        <v>0</v>
      </c>
      <c r="AT47" s="7">
        <f t="shared" si="24"/>
        <v>0</v>
      </c>
    </row>
    <row r="48" spans="1:46" ht="15.75" thickBot="1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</row>
    <row r="49" spans="1:46" ht="15.75" thickBot="1" x14ac:dyDescent="0.3">
      <c r="A49" s="470" t="s">
        <v>68</v>
      </c>
      <c r="B49" s="471"/>
      <c r="C49" s="471"/>
      <c r="D49" s="471"/>
      <c r="E49" s="471"/>
      <c r="F49" s="471"/>
      <c r="G49" s="471"/>
      <c r="H49" s="471"/>
      <c r="I49" s="471"/>
      <c r="J49" s="471"/>
      <c r="K49" s="472"/>
    </row>
    <row r="50" spans="1:46" x14ac:dyDescent="0.25">
      <c r="A50" s="319"/>
      <c r="B50" s="469" t="s">
        <v>155</v>
      </c>
      <c r="C50" s="469"/>
      <c r="D50" s="469"/>
      <c r="E50" s="469"/>
      <c r="F50" s="283" t="s">
        <v>22</v>
      </c>
      <c r="G50" s="474" t="s">
        <v>156</v>
      </c>
      <c r="H50" s="475"/>
      <c r="I50" s="475"/>
      <c r="J50" s="475"/>
      <c r="K50" s="323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</row>
    <row r="51" spans="1:46" x14ac:dyDescent="0.25">
      <c r="A51" s="3" t="s">
        <v>31</v>
      </c>
      <c r="B51" s="87" t="s">
        <v>14</v>
      </c>
      <c r="C51" s="87" t="s">
        <v>15</v>
      </c>
      <c r="D51" s="87" t="s">
        <v>16</v>
      </c>
      <c r="E51" s="87" t="s">
        <v>17</v>
      </c>
      <c r="F51" s="4" t="s">
        <v>25</v>
      </c>
      <c r="G51" s="3" t="s">
        <v>14</v>
      </c>
      <c r="H51" s="87" t="s">
        <v>15</v>
      </c>
      <c r="I51" s="87" t="s">
        <v>16</v>
      </c>
      <c r="J51" s="87" t="s">
        <v>17</v>
      </c>
      <c r="K51" s="4" t="s">
        <v>25</v>
      </c>
      <c r="L51" s="41"/>
      <c r="M51" s="20">
        <f t="shared" ref="M51:AT51" si="25">M8</f>
        <v>2022</v>
      </c>
      <c r="N51" s="11">
        <f t="shared" si="25"/>
        <v>2023</v>
      </c>
      <c r="O51" s="11">
        <f t="shared" si="25"/>
        <v>2024</v>
      </c>
      <c r="P51" s="11">
        <f t="shared" si="25"/>
        <v>2025</v>
      </c>
      <c r="Q51" s="11">
        <f t="shared" si="25"/>
        <v>2026</v>
      </c>
      <c r="R51" s="11">
        <f t="shared" si="25"/>
        <v>2027</v>
      </c>
      <c r="S51" s="11">
        <f t="shared" si="25"/>
        <v>2028</v>
      </c>
      <c r="T51" s="11">
        <f t="shared" si="25"/>
        <v>2029</v>
      </c>
      <c r="U51" s="11">
        <f t="shared" si="25"/>
        <v>2030</v>
      </c>
      <c r="V51" s="11">
        <f t="shared" si="25"/>
        <v>2031</v>
      </c>
      <c r="W51" s="11">
        <f t="shared" si="25"/>
        <v>2032</v>
      </c>
      <c r="X51" s="11">
        <f t="shared" si="25"/>
        <v>2033</v>
      </c>
      <c r="Y51" s="11">
        <f t="shared" si="25"/>
        <v>2034</v>
      </c>
      <c r="Z51" s="11">
        <f t="shared" si="25"/>
        <v>2035</v>
      </c>
      <c r="AA51" s="11">
        <f t="shared" si="25"/>
        <v>2036</v>
      </c>
      <c r="AB51" s="11">
        <f t="shared" si="25"/>
        <v>2037</v>
      </c>
      <c r="AC51" s="11">
        <f t="shared" si="25"/>
        <v>2038</v>
      </c>
      <c r="AD51" s="11">
        <f t="shared" si="25"/>
        <v>2039</v>
      </c>
      <c r="AE51" s="11">
        <f t="shared" si="25"/>
        <v>2040</v>
      </c>
      <c r="AF51" s="11">
        <f t="shared" si="25"/>
        <v>2041</v>
      </c>
      <c r="AG51" s="11">
        <f t="shared" si="25"/>
        <v>2042</v>
      </c>
      <c r="AH51" s="11">
        <f t="shared" si="25"/>
        <v>2043</v>
      </c>
      <c r="AI51" s="11">
        <f t="shared" si="25"/>
        <v>2044</v>
      </c>
      <c r="AJ51" s="11">
        <f t="shared" si="25"/>
        <v>2045</v>
      </c>
      <c r="AK51" s="11">
        <f t="shared" si="25"/>
        <v>2046</v>
      </c>
      <c r="AL51" s="11">
        <f t="shared" si="25"/>
        <v>2047</v>
      </c>
      <c r="AM51" s="11">
        <f t="shared" si="25"/>
        <v>2048</v>
      </c>
      <c r="AN51" s="11">
        <f t="shared" si="25"/>
        <v>2049</v>
      </c>
      <c r="AO51" s="11">
        <f t="shared" si="25"/>
        <v>2050</v>
      </c>
      <c r="AP51" s="11">
        <f t="shared" si="25"/>
        <v>2051</v>
      </c>
      <c r="AQ51" s="11">
        <f t="shared" si="25"/>
        <v>2052</v>
      </c>
      <c r="AR51" s="11">
        <f t="shared" si="25"/>
        <v>2053</v>
      </c>
      <c r="AS51" s="11">
        <f t="shared" si="25"/>
        <v>2054</v>
      </c>
      <c r="AT51" s="11">
        <f t="shared" si="25"/>
        <v>2055</v>
      </c>
    </row>
    <row r="52" spans="1:46" x14ac:dyDescent="0.25">
      <c r="A52" s="122">
        <f t="shared" ref="A52:A85" si="26">A9</f>
        <v>2022</v>
      </c>
      <c r="B52" s="279"/>
      <c r="C52" s="279"/>
      <c r="D52" s="279"/>
      <c r="E52" s="279"/>
      <c r="F52" s="320"/>
      <c r="G52" s="47"/>
      <c r="H52" s="9"/>
      <c r="I52" s="11"/>
      <c r="J52" s="11"/>
      <c r="K52" s="12"/>
      <c r="L52" s="1"/>
      <c r="M52" s="26">
        <f t="shared" ref="M52:AT52" si="27">IF($A52=M$51,SUM($G52:$J52),0)*$C$4</f>
        <v>0</v>
      </c>
      <c r="N52" s="26">
        <f t="shared" si="27"/>
        <v>0</v>
      </c>
      <c r="O52" s="26">
        <f t="shared" si="27"/>
        <v>0</v>
      </c>
      <c r="P52" s="26">
        <f t="shared" si="27"/>
        <v>0</v>
      </c>
      <c r="Q52" s="26">
        <f t="shared" si="27"/>
        <v>0</v>
      </c>
      <c r="R52" s="26">
        <f t="shared" si="27"/>
        <v>0</v>
      </c>
      <c r="S52" s="26">
        <f t="shared" si="27"/>
        <v>0</v>
      </c>
      <c r="T52" s="26">
        <f t="shared" si="27"/>
        <v>0</v>
      </c>
      <c r="U52" s="26">
        <f t="shared" si="27"/>
        <v>0</v>
      </c>
      <c r="V52" s="26">
        <f t="shared" si="27"/>
        <v>0</v>
      </c>
      <c r="W52" s="26">
        <f t="shared" si="27"/>
        <v>0</v>
      </c>
      <c r="X52" s="26">
        <f t="shared" si="27"/>
        <v>0</v>
      </c>
      <c r="Y52" s="26">
        <f t="shared" si="27"/>
        <v>0</v>
      </c>
      <c r="Z52" s="26">
        <f t="shared" si="27"/>
        <v>0</v>
      </c>
      <c r="AA52" s="26">
        <f t="shared" si="27"/>
        <v>0</v>
      </c>
      <c r="AB52" s="26">
        <f t="shared" si="27"/>
        <v>0</v>
      </c>
      <c r="AC52" s="26">
        <f t="shared" si="27"/>
        <v>0</v>
      </c>
      <c r="AD52" s="26">
        <f t="shared" si="27"/>
        <v>0</v>
      </c>
      <c r="AE52" s="26">
        <f t="shared" si="27"/>
        <v>0</v>
      </c>
      <c r="AF52" s="26">
        <f t="shared" si="27"/>
        <v>0</v>
      </c>
      <c r="AG52" s="26">
        <f t="shared" si="27"/>
        <v>0</v>
      </c>
      <c r="AH52" s="26">
        <f t="shared" si="27"/>
        <v>0</v>
      </c>
      <c r="AI52" s="26">
        <f t="shared" si="27"/>
        <v>0</v>
      </c>
      <c r="AJ52" s="26">
        <f t="shared" si="27"/>
        <v>0</v>
      </c>
      <c r="AK52" s="26">
        <f t="shared" si="27"/>
        <v>0</v>
      </c>
      <c r="AL52" s="26">
        <f t="shared" si="27"/>
        <v>0</v>
      </c>
      <c r="AM52" s="26">
        <f t="shared" si="27"/>
        <v>0</v>
      </c>
      <c r="AN52" s="26">
        <f t="shared" si="27"/>
        <v>0</v>
      </c>
      <c r="AO52" s="26">
        <f t="shared" si="27"/>
        <v>0</v>
      </c>
      <c r="AP52" s="26">
        <f t="shared" si="27"/>
        <v>0</v>
      </c>
      <c r="AQ52" s="26">
        <f t="shared" si="27"/>
        <v>0</v>
      </c>
      <c r="AR52" s="26">
        <f t="shared" si="27"/>
        <v>0</v>
      </c>
      <c r="AS52" s="26">
        <f t="shared" si="27"/>
        <v>0</v>
      </c>
      <c r="AT52" s="26">
        <f t="shared" si="27"/>
        <v>0</v>
      </c>
    </row>
    <row r="53" spans="1:46" s="2" customFormat="1" x14ac:dyDescent="0.25">
      <c r="A53" s="280">
        <f t="shared" si="26"/>
        <v>2023</v>
      </c>
      <c r="B53" s="73">
        <f>'QUANTITIES - ALT 1'!L6-('QUANTITIES - ALT 1'!L6*'CAPITAL (MATERIAL) ALT 1'!$P$3)</f>
        <v>1046</v>
      </c>
      <c r="C53" s="73">
        <f>'QUANTITIES - ALT 1'!M6-('QUANTITIES - ALT 1'!M6*'CAPITAL (MATERIAL) ALT 1'!$P$3)</f>
        <v>130</v>
      </c>
      <c r="D53" s="73">
        <f>'QUANTITIES - ALT 1'!N6-('QUANTITIES - ALT 1'!N6*'CAPITAL (MATERIAL) ALT 1'!$P$3)</f>
        <v>34</v>
      </c>
      <c r="E53" s="73">
        <f>'QUANTITIES - ALT 1'!O6-('QUANTITIES - ALT 1'!O6*'CAPITAL (MATERIAL) ALT 1'!$P$3)</f>
        <v>10</v>
      </c>
      <c r="F53" s="321">
        <f>SUM(B53:E53)</f>
        <v>1220</v>
      </c>
      <c r="G53" s="317">
        <f t="shared" ref="G53:G85" si="28">B53*$E$5</f>
        <v>118198</v>
      </c>
      <c r="H53" s="44">
        <f t="shared" ref="H53:H85" si="29">C53*$E$5</f>
        <v>14690</v>
      </c>
      <c r="I53" s="44">
        <f t="shared" ref="I53:I85" si="30">D53*$E$5</f>
        <v>3842</v>
      </c>
      <c r="J53" s="44">
        <f t="shared" ref="J53:J85" si="31">E53*$E$5</f>
        <v>1130</v>
      </c>
      <c r="K53" s="282">
        <f t="shared" ref="K53:K85" si="32">SUM(G53:J53)</f>
        <v>137860</v>
      </c>
      <c r="M53" s="46">
        <f t="shared" ref="M53:M74" si="33">IF($A53=M$51,SUM($G53:$J53),0)*$C$4</f>
        <v>0</v>
      </c>
      <c r="N53" s="46">
        <f t="shared" ref="N53:AT53" si="34">IF($A53+10=N$51,SUM($G53:$J53),IF($A53+20=N$51,SUM($G53:$J53),IF($A53+30=N$51,SUM($G53:$J53),0)))</f>
        <v>0</v>
      </c>
      <c r="O53" s="46">
        <f t="shared" si="34"/>
        <v>0</v>
      </c>
      <c r="P53" s="46">
        <f t="shared" si="34"/>
        <v>0</v>
      </c>
      <c r="Q53" s="46">
        <f t="shared" si="34"/>
        <v>0</v>
      </c>
      <c r="R53" s="46">
        <f t="shared" si="34"/>
        <v>0</v>
      </c>
      <c r="S53" s="46">
        <f t="shared" si="34"/>
        <v>0</v>
      </c>
      <c r="T53" s="46">
        <f t="shared" si="34"/>
        <v>0</v>
      </c>
      <c r="U53" s="46">
        <f t="shared" si="34"/>
        <v>0</v>
      </c>
      <c r="V53" s="46">
        <f t="shared" si="34"/>
        <v>0</v>
      </c>
      <c r="W53" s="46">
        <f t="shared" si="34"/>
        <v>0</v>
      </c>
      <c r="X53" s="46">
        <f t="shared" si="34"/>
        <v>137860</v>
      </c>
      <c r="Y53" s="46">
        <f t="shared" si="34"/>
        <v>0</v>
      </c>
      <c r="Z53" s="46">
        <f t="shared" si="34"/>
        <v>0</v>
      </c>
      <c r="AA53" s="46">
        <f t="shared" si="34"/>
        <v>0</v>
      </c>
      <c r="AB53" s="46">
        <f t="shared" si="34"/>
        <v>0</v>
      </c>
      <c r="AC53" s="46">
        <f t="shared" si="34"/>
        <v>0</v>
      </c>
      <c r="AD53" s="46">
        <f t="shared" si="34"/>
        <v>0</v>
      </c>
      <c r="AE53" s="46">
        <f t="shared" si="34"/>
        <v>0</v>
      </c>
      <c r="AF53" s="46">
        <f t="shared" si="34"/>
        <v>0</v>
      </c>
      <c r="AG53" s="46">
        <f t="shared" si="34"/>
        <v>0</v>
      </c>
      <c r="AH53" s="46">
        <f t="shared" si="34"/>
        <v>137860</v>
      </c>
      <c r="AI53" s="46">
        <f t="shared" si="34"/>
        <v>0</v>
      </c>
      <c r="AJ53" s="46">
        <f t="shared" si="34"/>
        <v>0</v>
      </c>
      <c r="AK53" s="46">
        <f t="shared" si="34"/>
        <v>0</v>
      </c>
      <c r="AL53" s="46">
        <f t="shared" si="34"/>
        <v>0</v>
      </c>
      <c r="AM53" s="46">
        <f t="shared" si="34"/>
        <v>0</v>
      </c>
      <c r="AN53" s="46">
        <f t="shared" si="34"/>
        <v>0</v>
      </c>
      <c r="AO53" s="46">
        <f t="shared" si="34"/>
        <v>0</v>
      </c>
      <c r="AP53" s="46">
        <f t="shared" si="34"/>
        <v>0</v>
      </c>
      <c r="AQ53" s="46">
        <f t="shared" si="34"/>
        <v>0</v>
      </c>
      <c r="AR53" s="46">
        <f t="shared" si="34"/>
        <v>137860</v>
      </c>
      <c r="AS53" s="46">
        <f t="shared" si="34"/>
        <v>0</v>
      </c>
      <c r="AT53" s="46">
        <f t="shared" si="34"/>
        <v>0</v>
      </c>
    </row>
    <row r="54" spans="1:46" x14ac:dyDescent="0.25">
      <c r="A54" s="122">
        <f t="shared" si="26"/>
        <v>2024</v>
      </c>
      <c r="B54" s="73">
        <f>'QUANTITIES - ALT 1'!L7-('QUANTITIES - ALT 1'!L7*'CAPITAL (MATERIAL) ALT 1'!$P$3)</f>
        <v>1046</v>
      </c>
      <c r="C54" s="73">
        <f>'QUANTITIES - ALT 1'!M7-('QUANTITIES - ALT 1'!M7*'CAPITAL (MATERIAL) ALT 1'!$P$3)</f>
        <v>130</v>
      </c>
      <c r="D54" s="73">
        <f>'QUANTITIES - ALT 1'!N7-('QUANTITIES - ALT 1'!N7*'CAPITAL (MATERIAL) ALT 1'!$P$3)</f>
        <v>34</v>
      </c>
      <c r="E54" s="73">
        <f>'QUANTITIES - ALT 1'!O7-('QUANTITIES - ALT 1'!O7*'CAPITAL (MATERIAL) ALT 1'!$P$3)</f>
        <v>10</v>
      </c>
      <c r="F54" s="321">
        <f>SUM(B54:E54)</f>
        <v>1220</v>
      </c>
      <c r="G54" s="317">
        <f t="shared" si="28"/>
        <v>118198</v>
      </c>
      <c r="H54" s="44">
        <f t="shared" si="29"/>
        <v>14690</v>
      </c>
      <c r="I54" s="44">
        <f t="shared" si="30"/>
        <v>3842</v>
      </c>
      <c r="J54" s="44">
        <f t="shared" si="31"/>
        <v>1130</v>
      </c>
      <c r="K54" s="282">
        <f t="shared" si="32"/>
        <v>137860</v>
      </c>
      <c r="M54" s="26">
        <f t="shared" si="33"/>
        <v>0</v>
      </c>
      <c r="N54" s="46">
        <f t="shared" ref="N54:AC75" si="35">IF($A54+10=N$51,SUM($G54:$J54),IF($A54+20=N$51,SUM($G54:$J54),IF($A54+30=N$51,SUM($G54:$J54),0)))</f>
        <v>0</v>
      </c>
      <c r="O54" s="46">
        <f t="shared" ref="O54:X59" si="36">IF($A54+10=O$51,SUM($G54:$J54),IF($A54+20=O$51,SUM($G54:$J54),IF($A54+30=O$51,SUM($G54:$J54),0)))</f>
        <v>0</v>
      </c>
      <c r="P54" s="46">
        <f t="shared" si="36"/>
        <v>0</v>
      </c>
      <c r="Q54" s="46">
        <f t="shared" si="36"/>
        <v>0</v>
      </c>
      <c r="R54" s="46">
        <f t="shared" si="36"/>
        <v>0</v>
      </c>
      <c r="S54" s="46">
        <f t="shared" si="36"/>
        <v>0</v>
      </c>
      <c r="T54" s="46">
        <f t="shared" si="36"/>
        <v>0</v>
      </c>
      <c r="U54" s="46">
        <f t="shared" si="36"/>
        <v>0</v>
      </c>
      <c r="V54" s="46">
        <f t="shared" si="36"/>
        <v>0</v>
      </c>
      <c r="W54" s="46">
        <f t="shared" si="36"/>
        <v>0</v>
      </c>
      <c r="X54" s="46">
        <f t="shared" si="36"/>
        <v>0</v>
      </c>
      <c r="Y54" s="46">
        <f t="shared" ref="Y54:AH59" si="37">IF($A54+10=Y$51,SUM($G54:$J54),IF($A54+20=Y$51,SUM($G54:$J54),IF($A54+30=Y$51,SUM($G54:$J54),0)))</f>
        <v>137860</v>
      </c>
      <c r="Z54" s="46">
        <f t="shared" si="37"/>
        <v>0</v>
      </c>
      <c r="AA54" s="46">
        <f t="shared" si="37"/>
        <v>0</v>
      </c>
      <c r="AB54" s="46">
        <f t="shared" si="37"/>
        <v>0</v>
      </c>
      <c r="AC54" s="46">
        <f t="shared" si="37"/>
        <v>0</v>
      </c>
      <c r="AD54" s="46">
        <f t="shared" si="37"/>
        <v>0</v>
      </c>
      <c r="AE54" s="46">
        <f t="shared" si="37"/>
        <v>0</v>
      </c>
      <c r="AF54" s="46">
        <f t="shared" si="37"/>
        <v>0</v>
      </c>
      <c r="AG54" s="46">
        <f t="shared" si="37"/>
        <v>0</v>
      </c>
      <c r="AH54" s="46">
        <f t="shared" si="37"/>
        <v>0</v>
      </c>
      <c r="AI54" s="46">
        <f t="shared" ref="AI54:AT59" si="38">IF($A54+10=AI$51,SUM($G54:$J54),IF($A54+20=AI$51,SUM($G54:$J54),IF($A54+30=AI$51,SUM($G54:$J54),0)))</f>
        <v>137860</v>
      </c>
      <c r="AJ54" s="46">
        <f t="shared" si="38"/>
        <v>0</v>
      </c>
      <c r="AK54" s="46">
        <f t="shared" si="38"/>
        <v>0</v>
      </c>
      <c r="AL54" s="46">
        <f t="shared" si="38"/>
        <v>0</v>
      </c>
      <c r="AM54" s="46">
        <f t="shared" si="38"/>
        <v>0</v>
      </c>
      <c r="AN54" s="46">
        <f t="shared" si="38"/>
        <v>0</v>
      </c>
      <c r="AO54" s="46">
        <f t="shared" si="38"/>
        <v>0</v>
      </c>
      <c r="AP54" s="46">
        <f t="shared" si="38"/>
        <v>0</v>
      </c>
      <c r="AQ54" s="46">
        <f t="shared" si="38"/>
        <v>0</v>
      </c>
      <c r="AR54" s="46">
        <f t="shared" si="38"/>
        <v>0</v>
      </c>
      <c r="AS54" s="46">
        <f t="shared" si="38"/>
        <v>137860</v>
      </c>
      <c r="AT54" s="46">
        <f t="shared" si="38"/>
        <v>0</v>
      </c>
    </row>
    <row r="55" spans="1:46" x14ac:dyDescent="0.25">
      <c r="A55" s="122">
        <f t="shared" si="26"/>
        <v>2025</v>
      </c>
      <c r="B55" s="73">
        <f>'QUANTITIES - ALT 1'!L8-('QUANTITIES - ALT 1'!L8*'CAPITAL (MATERIAL) ALT 1'!$P$3)</f>
        <v>1046</v>
      </c>
      <c r="C55" s="73">
        <f>'QUANTITIES - ALT 1'!M8-('QUANTITIES - ALT 1'!M8*'CAPITAL (MATERIAL) ALT 1'!$P$3)</f>
        <v>130</v>
      </c>
      <c r="D55" s="73">
        <f>'QUANTITIES - ALT 1'!N8-('QUANTITIES - ALT 1'!N8*'CAPITAL (MATERIAL) ALT 1'!$P$3)</f>
        <v>34</v>
      </c>
      <c r="E55" s="73">
        <f>'QUANTITIES - ALT 1'!O8-('QUANTITIES - ALT 1'!O8*'CAPITAL (MATERIAL) ALT 1'!$P$3)</f>
        <v>10</v>
      </c>
      <c r="F55" s="321">
        <f t="shared" ref="F55:F85" si="39">SUM(B55:E55)</f>
        <v>1220</v>
      </c>
      <c r="G55" s="317">
        <f t="shared" si="28"/>
        <v>118198</v>
      </c>
      <c r="H55" s="44">
        <f t="shared" si="29"/>
        <v>14690</v>
      </c>
      <c r="I55" s="44">
        <f t="shared" si="30"/>
        <v>3842</v>
      </c>
      <c r="J55" s="44">
        <f t="shared" si="31"/>
        <v>1130</v>
      </c>
      <c r="K55" s="282">
        <f t="shared" si="32"/>
        <v>137860</v>
      </c>
      <c r="M55" s="26">
        <f t="shared" si="33"/>
        <v>0</v>
      </c>
      <c r="N55" s="46">
        <f t="shared" si="35"/>
        <v>0</v>
      </c>
      <c r="O55" s="46">
        <f t="shared" si="36"/>
        <v>0</v>
      </c>
      <c r="P55" s="46">
        <f t="shared" si="36"/>
        <v>0</v>
      </c>
      <c r="Q55" s="46">
        <f t="shared" si="36"/>
        <v>0</v>
      </c>
      <c r="R55" s="46">
        <f t="shared" si="36"/>
        <v>0</v>
      </c>
      <c r="S55" s="46">
        <f t="shared" si="36"/>
        <v>0</v>
      </c>
      <c r="T55" s="46">
        <f t="shared" si="36"/>
        <v>0</v>
      </c>
      <c r="U55" s="46">
        <f t="shared" si="36"/>
        <v>0</v>
      </c>
      <c r="V55" s="46">
        <f t="shared" si="36"/>
        <v>0</v>
      </c>
      <c r="W55" s="46">
        <f t="shared" si="36"/>
        <v>0</v>
      </c>
      <c r="X55" s="46">
        <f t="shared" si="36"/>
        <v>0</v>
      </c>
      <c r="Y55" s="46">
        <f t="shared" si="37"/>
        <v>0</v>
      </c>
      <c r="Z55" s="46">
        <f t="shared" si="37"/>
        <v>137860</v>
      </c>
      <c r="AA55" s="46">
        <f t="shared" si="37"/>
        <v>0</v>
      </c>
      <c r="AB55" s="46">
        <f t="shared" si="37"/>
        <v>0</v>
      </c>
      <c r="AC55" s="46">
        <f t="shared" si="37"/>
        <v>0</v>
      </c>
      <c r="AD55" s="46">
        <f t="shared" si="37"/>
        <v>0</v>
      </c>
      <c r="AE55" s="46">
        <f t="shared" si="37"/>
        <v>0</v>
      </c>
      <c r="AF55" s="46">
        <f t="shared" si="37"/>
        <v>0</v>
      </c>
      <c r="AG55" s="46">
        <f t="shared" si="37"/>
        <v>0</v>
      </c>
      <c r="AH55" s="46">
        <f t="shared" si="37"/>
        <v>0</v>
      </c>
      <c r="AI55" s="46">
        <f t="shared" si="38"/>
        <v>0</v>
      </c>
      <c r="AJ55" s="46">
        <f t="shared" si="38"/>
        <v>137860</v>
      </c>
      <c r="AK55" s="46">
        <f t="shared" si="38"/>
        <v>0</v>
      </c>
      <c r="AL55" s="46">
        <f t="shared" si="38"/>
        <v>0</v>
      </c>
      <c r="AM55" s="46">
        <f t="shared" si="38"/>
        <v>0</v>
      </c>
      <c r="AN55" s="46">
        <f t="shared" si="38"/>
        <v>0</v>
      </c>
      <c r="AO55" s="46">
        <f t="shared" si="38"/>
        <v>0</v>
      </c>
      <c r="AP55" s="46">
        <f t="shared" si="38"/>
        <v>0</v>
      </c>
      <c r="AQ55" s="46">
        <f t="shared" si="38"/>
        <v>0</v>
      </c>
      <c r="AR55" s="46">
        <f t="shared" si="38"/>
        <v>0</v>
      </c>
      <c r="AS55" s="46">
        <f t="shared" si="38"/>
        <v>0</v>
      </c>
      <c r="AT55" s="46">
        <f t="shared" si="38"/>
        <v>137860</v>
      </c>
    </row>
    <row r="56" spans="1:46" x14ac:dyDescent="0.25">
      <c r="A56" s="122">
        <f t="shared" si="26"/>
        <v>2026</v>
      </c>
      <c r="B56" s="73">
        <f>'QUANTITIES - ALT 1'!L9-('QUANTITIES - ALT 1'!L9*'CAPITAL (MATERIAL) ALT 1'!$P$3)</f>
        <v>1046</v>
      </c>
      <c r="C56" s="73">
        <f>'QUANTITIES - ALT 1'!M9-('QUANTITIES - ALT 1'!M9*'CAPITAL (MATERIAL) ALT 1'!$P$3)</f>
        <v>130</v>
      </c>
      <c r="D56" s="73">
        <f>'QUANTITIES - ALT 1'!N9-('QUANTITIES - ALT 1'!N9*'CAPITAL (MATERIAL) ALT 1'!$P$3)</f>
        <v>34</v>
      </c>
      <c r="E56" s="73">
        <f>'QUANTITIES - ALT 1'!O9-('QUANTITIES - ALT 1'!O9*'CAPITAL (MATERIAL) ALT 1'!$P$3)</f>
        <v>10</v>
      </c>
      <c r="F56" s="321">
        <f t="shared" si="39"/>
        <v>1220</v>
      </c>
      <c r="G56" s="317">
        <f t="shared" si="28"/>
        <v>118198</v>
      </c>
      <c r="H56" s="44">
        <f t="shared" si="29"/>
        <v>14690</v>
      </c>
      <c r="I56" s="44">
        <f t="shared" si="30"/>
        <v>3842</v>
      </c>
      <c r="J56" s="44">
        <f t="shared" si="31"/>
        <v>1130</v>
      </c>
      <c r="K56" s="282">
        <f t="shared" si="32"/>
        <v>137860</v>
      </c>
      <c r="M56" s="26">
        <f t="shared" si="33"/>
        <v>0</v>
      </c>
      <c r="N56" s="46">
        <f t="shared" si="35"/>
        <v>0</v>
      </c>
      <c r="O56" s="46">
        <f t="shared" si="36"/>
        <v>0</v>
      </c>
      <c r="P56" s="46">
        <f t="shared" si="36"/>
        <v>0</v>
      </c>
      <c r="Q56" s="46">
        <f t="shared" si="36"/>
        <v>0</v>
      </c>
      <c r="R56" s="46">
        <f t="shared" si="36"/>
        <v>0</v>
      </c>
      <c r="S56" s="46">
        <f t="shared" si="36"/>
        <v>0</v>
      </c>
      <c r="T56" s="46">
        <f t="shared" si="36"/>
        <v>0</v>
      </c>
      <c r="U56" s="46">
        <f t="shared" si="36"/>
        <v>0</v>
      </c>
      <c r="V56" s="46">
        <f t="shared" si="36"/>
        <v>0</v>
      </c>
      <c r="W56" s="46">
        <f t="shared" si="36"/>
        <v>0</v>
      </c>
      <c r="X56" s="46">
        <f t="shared" si="36"/>
        <v>0</v>
      </c>
      <c r="Y56" s="46">
        <f t="shared" si="37"/>
        <v>0</v>
      </c>
      <c r="Z56" s="46">
        <f t="shared" si="37"/>
        <v>0</v>
      </c>
      <c r="AA56" s="46">
        <f t="shared" si="37"/>
        <v>137860</v>
      </c>
      <c r="AB56" s="46">
        <f t="shared" si="37"/>
        <v>0</v>
      </c>
      <c r="AC56" s="46">
        <f t="shared" si="37"/>
        <v>0</v>
      </c>
      <c r="AD56" s="46">
        <f t="shared" si="37"/>
        <v>0</v>
      </c>
      <c r="AE56" s="46">
        <f t="shared" si="37"/>
        <v>0</v>
      </c>
      <c r="AF56" s="46">
        <f t="shared" si="37"/>
        <v>0</v>
      </c>
      <c r="AG56" s="46">
        <f t="shared" si="37"/>
        <v>0</v>
      </c>
      <c r="AH56" s="46">
        <f t="shared" si="37"/>
        <v>0</v>
      </c>
      <c r="AI56" s="46">
        <f t="shared" si="38"/>
        <v>0</v>
      </c>
      <c r="AJ56" s="46">
        <f t="shared" si="38"/>
        <v>0</v>
      </c>
      <c r="AK56" s="46">
        <f t="shared" si="38"/>
        <v>137860</v>
      </c>
      <c r="AL56" s="46">
        <f t="shared" si="38"/>
        <v>0</v>
      </c>
      <c r="AM56" s="46">
        <f t="shared" si="38"/>
        <v>0</v>
      </c>
      <c r="AN56" s="46">
        <f t="shared" si="38"/>
        <v>0</v>
      </c>
      <c r="AO56" s="46">
        <f t="shared" si="38"/>
        <v>0</v>
      </c>
      <c r="AP56" s="46">
        <f t="shared" si="38"/>
        <v>0</v>
      </c>
      <c r="AQ56" s="46">
        <f t="shared" si="38"/>
        <v>0</v>
      </c>
      <c r="AR56" s="46">
        <f t="shared" si="38"/>
        <v>0</v>
      </c>
      <c r="AS56" s="46">
        <f t="shared" si="38"/>
        <v>0</v>
      </c>
      <c r="AT56" s="46">
        <f t="shared" si="38"/>
        <v>0</v>
      </c>
    </row>
    <row r="57" spans="1:46" x14ac:dyDescent="0.25">
      <c r="A57" s="122">
        <f t="shared" si="26"/>
        <v>2027</v>
      </c>
      <c r="B57" s="73">
        <f>'QUANTITIES - ALT 1'!L10-('QUANTITIES - ALT 1'!L10*'CAPITAL (MATERIAL) ALT 1'!$P$3)</f>
        <v>1046</v>
      </c>
      <c r="C57" s="73">
        <f>'QUANTITIES - ALT 1'!M10-('QUANTITIES - ALT 1'!M10*'CAPITAL (MATERIAL) ALT 1'!$P$3)</f>
        <v>130</v>
      </c>
      <c r="D57" s="73">
        <f>'QUANTITIES - ALT 1'!N10-('QUANTITIES - ALT 1'!N10*'CAPITAL (MATERIAL) ALT 1'!$P$3)</f>
        <v>34</v>
      </c>
      <c r="E57" s="73">
        <f>'QUANTITIES - ALT 1'!O10-('QUANTITIES - ALT 1'!O10*'CAPITAL (MATERIAL) ALT 1'!$P$3)</f>
        <v>10</v>
      </c>
      <c r="F57" s="321">
        <f t="shared" si="39"/>
        <v>1220</v>
      </c>
      <c r="G57" s="317">
        <f t="shared" si="28"/>
        <v>118198</v>
      </c>
      <c r="H57" s="44">
        <f t="shared" si="29"/>
        <v>14690</v>
      </c>
      <c r="I57" s="44">
        <f t="shared" si="30"/>
        <v>3842</v>
      </c>
      <c r="J57" s="44">
        <f t="shared" si="31"/>
        <v>1130</v>
      </c>
      <c r="K57" s="282">
        <f t="shared" si="32"/>
        <v>137860</v>
      </c>
      <c r="M57" s="26">
        <f t="shared" si="33"/>
        <v>0</v>
      </c>
      <c r="N57" s="46">
        <f t="shared" si="35"/>
        <v>0</v>
      </c>
      <c r="O57" s="46">
        <f t="shared" si="36"/>
        <v>0</v>
      </c>
      <c r="P57" s="46">
        <f t="shared" si="36"/>
        <v>0</v>
      </c>
      <c r="Q57" s="46">
        <f t="shared" si="36"/>
        <v>0</v>
      </c>
      <c r="R57" s="46">
        <f t="shared" si="36"/>
        <v>0</v>
      </c>
      <c r="S57" s="46">
        <f t="shared" si="36"/>
        <v>0</v>
      </c>
      <c r="T57" s="46">
        <f t="shared" si="36"/>
        <v>0</v>
      </c>
      <c r="U57" s="46">
        <f t="shared" si="36"/>
        <v>0</v>
      </c>
      <c r="V57" s="46">
        <f t="shared" si="36"/>
        <v>0</v>
      </c>
      <c r="W57" s="46">
        <f t="shared" si="36"/>
        <v>0</v>
      </c>
      <c r="X57" s="46">
        <f t="shared" si="36"/>
        <v>0</v>
      </c>
      <c r="Y57" s="46">
        <f t="shared" si="37"/>
        <v>0</v>
      </c>
      <c r="Z57" s="46">
        <f t="shared" si="37"/>
        <v>0</v>
      </c>
      <c r="AA57" s="46">
        <f t="shared" si="37"/>
        <v>0</v>
      </c>
      <c r="AB57" s="46">
        <f t="shared" si="37"/>
        <v>137860</v>
      </c>
      <c r="AC57" s="46">
        <f t="shared" si="37"/>
        <v>0</v>
      </c>
      <c r="AD57" s="46">
        <f t="shared" si="37"/>
        <v>0</v>
      </c>
      <c r="AE57" s="46">
        <f t="shared" si="37"/>
        <v>0</v>
      </c>
      <c r="AF57" s="46">
        <f t="shared" si="37"/>
        <v>0</v>
      </c>
      <c r="AG57" s="46">
        <f t="shared" si="37"/>
        <v>0</v>
      </c>
      <c r="AH57" s="46">
        <f t="shared" si="37"/>
        <v>0</v>
      </c>
      <c r="AI57" s="46">
        <f t="shared" si="38"/>
        <v>0</v>
      </c>
      <c r="AJ57" s="46">
        <f t="shared" si="38"/>
        <v>0</v>
      </c>
      <c r="AK57" s="46">
        <f t="shared" si="38"/>
        <v>0</v>
      </c>
      <c r="AL57" s="46">
        <f t="shared" si="38"/>
        <v>137860</v>
      </c>
      <c r="AM57" s="46">
        <f t="shared" si="38"/>
        <v>0</v>
      </c>
      <c r="AN57" s="46">
        <f t="shared" si="38"/>
        <v>0</v>
      </c>
      <c r="AO57" s="46">
        <f t="shared" si="38"/>
        <v>0</v>
      </c>
      <c r="AP57" s="46">
        <f t="shared" si="38"/>
        <v>0</v>
      </c>
      <c r="AQ57" s="46">
        <f t="shared" si="38"/>
        <v>0</v>
      </c>
      <c r="AR57" s="46">
        <f t="shared" si="38"/>
        <v>0</v>
      </c>
      <c r="AS57" s="46">
        <f t="shared" si="38"/>
        <v>0</v>
      </c>
      <c r="AT57" s="46">
        <f t="shared" si="38"/>
        <v>0</v>
      </c>
    </row>
    <row r="58" spans="1:46" x14ac:dyDescent="0.25">
      <c r="A58" s="122">
        <f t="shared" si="26"/>
        <v>2028</v>
      </c>
      <c r="B58" s="73">
        <f>'QUANTITIES - ALT 1'!L11-('QUANTITIES - ALT 1'!L11*'CAPITAL (MATERIAL) ALT 1'!$P$3)</f>
        <v>1046</v>
      </c>
      <c r="C58" s="73">
        <f>'QUANTITIES - ALT 1'!M11-('QUANTITIES - ALT 1'!M11*'CAPITAL (MATERIAL) ALT 1'!$P$3)</f>
        <v>130</v>
      </c>
      <c r="D58" s="73">
        <f>'QUANTITIES - ALT 1'!N11-('QUANTITIES - ALT 1'!N11*'CAPITAL (MATERIAL) ALT 1'!$P$3)</f>
        <v>34</v>
      </c>
      <c r="E58" s="73">
        <f>'QUANTITIES - ALT 1'!O11-('QUANTITIES - ALT 1'!O11*'CAPITAL (MATERIAL) ALT 1'!$P$3)</f>
        <v>10</v>
      </c>
      <c r="F58" s="321">
        <f t="shared" si="39"/>
        <v>1220</v>
      </c>
      <c r="G58" s="317">
        <f t="shared" si="28"/>
        <v>118198</v>
      </c>
      <c r="H58" s="44">
        <f t="shared" si="29"/>
        <v>14690</v>
      </c>
      <c r="I58" s="44">
        <f t="shared" si="30"/>
        <v>3842</v>
      </c>
      <c r="J58" s="44">
        <f t="shared" si="31"/>
        <v>1130</v>
      </c>
      <c r="K58" s="282">
        <f t="shared" si="32"/>
        <v>137860</v>
      </c>
      <c r="M58" s="26">
        <f t="shared" si="33"/>
        <v>0</v>
      </c>
      <c r="N58" s="46">
        <f t="shared" si="35"/>
        <v>0</v>
      </c>
      <c r="O58" s="46">
        <f t="shared" si="36"/>
        <v>0</v>
      </c>
      <c r="P58" s="46">
        <f t="shared" si="36"/>
        <v>0</v>
      </c>
      <c r="Q58" s="46">
        <f t="shared" si="36"/>
        <v>0</v>
      </c>
      <c r="R58" s="46">
        <f t="shared" si="36"/>
        <v>0</v>
      </c>
      <c r="S58" s="46">
        <f t="shared" si="36"/>
        <v>0</v>
      </c>
      <c r="T58" s="46">
        <f t="shared" si="36"/>
        <v>0</v>
      </c>
      <c r="U58" s="46">
        <f t="shared" si="36"/>
        <v>0</v>
      </c>
      <c r="V58" s="46">
        <f t="shared" si="36"/>
        <v>0</v>
      </c>
      <c r="W58" s="46">
        <f t="shared" si="36"/>
        <v>0</v>
      </c>
      <c r="X58" s="46">
        <f t="shared" si="36"/>
        <v>0</v>
      </c>
      <c r="Y58" s="46">
        <f t="shared" si="37"/>
        <v>0</v>
      </c>
      <c r="Z58" s="46">
        <f t="shared" si="37"/>
        <v>0</v>
      </c>
      <c r="AA58" s="46">
        <f t="shared" si="37"/>
        <v>0</v>
      </c>
      <c r="AB58" s="46">
        <f t="shared" si="37"/>
        <v>0</v>
      </c>
      <c r="AC58" s="46">
        <f t="shared" si="37"/>
        <v>137860</v>
      </c>
      <c r="AD58" s="46">
        <f t="shared" si="37"/>
        <v>0</v>
      </c>
      <c r="AE58" s="46">
        <f t="shared" si="37"/>
        <v>0</v>
      </c>
      <c r="AF58" s="46">
        <f t="shared" si="37"/>
        <v>0</v>
      </c>
      <c r="AG58" s="46">
        <f t="shared" si="37"/>
        <v>0</v>
      </c>
      <c r="AH58" s="46">
        <f t="shared" si="37"/>
        <v>0</v>
      </c>
      <c r="AI58" s="46">
        <f t="shared" si="38"/>
        <v>0</v>
      </c>
      <c r="AJ58" s="46">
        <f t="shared" si="38"/>
        <v>0</v>
      </c>
      <c r="AK58" s="46">
        <f t="shared" si="38"/>
        <v>0</v>
      </c>
      <c r="AL58" s="46">
        <f t="shared" si="38"/>
        <v>0</v>
      </c>
      <c r="AM58" s="46">
        <f t="shared" si="38"/>
        <v>137860</v>
      </c>
      <c r="AN58" s="46">
        <f t="shared" si="38"/>
        <v>0</v>
      </c>
      <c r="AO58" s="46">
        <f t="shared" si="38"/>
        <v>0</v>
      </c>
      <c r="AP58" s="46">
        <f t="shared" si="38"/>
        <v>0</v>
      </c>
      <c r="AQ58" s="46">
        <f t="shared" si="38"/>
        <v>0</v>
      </c>
      <c r="AR58" s="46">
        <f t="shared" si="38"/>
        <v>0</v>
      </c>
      <c r="AS58" s="46">
        <f t="shared" si="38"/>
        <v>0</v>
      </c>
      <c r="AT58" s="46">
        <f t="shared" si="38"/>
        <v>0</v>
      </c>
    </row>
    <row r="59" spans="1:46" x14ac:dyDescent="0.25">
      <c r="A59" s="122">
        <f t="shared" si="26"/>
        <v>2029</v>
      </c>
      <c r="B59" s="73">
        <f>'QUANTITIES - ALT 1'!L12-('QUANTITIES - ALT 1'!L12*'CAPITAL (MATERIAL) ALT 1'!$P$3)</f>
        <v>1046</v>
      </c>
      <c r="C59" s="73">
        <f>'QUANTITIES - ALT 1'!M12-('QUANTITIES - ALT 1'!M12*'CAPITAL (MATERIAL) ALT 1'!$P$3)</f>
        <v>130</v>
      </c>
      <c r="D59" s="73">
        <f>'QUANTITIES - ALT 1'!N12-('QUANTITIES - ALT 1'!N12*'CAPITAL (MATERIAL) ALT 1'!$P$3)</f>
        <v>34</v>
      </c>
      <c r="E59" s="73">
        <f>'QUANTITIES - ALT 1'!O12-('QUANTITIES - ALT 1'!O12*'CAPITAL (MATERIAL) ALT 1'!$P$3)</f>
        <v>10</v>
      </c>
      <c r="F59" s="321">
        <f t="shared" si="39"/>
        <v>1220</v>
      </c>
      <c r="G59" s="317">
        <f t="shared" si="28"/>
        <v>118198</v>
      </c>
      <c r="H59" s="44">
        <f t="shared" si="29"/>
        <v>14690</v>
      </c>
      <c r="I59" s="44">
        <f t="shared" si="30"/>
        <v>3842</v>
      </c>
      <c r="J59" s="44">
        <f t="shared" si="31"/>
        <v>1130</v>
      </c>
      <c r="K59" s="282">
        <f t="shared" si="32"/>
        <v>137860</v>
      </c>
      <c r="M59" s="26">
        <f t="shared" si="33"/>
        <v>0</v>
      </c>
      <c r="N59" s="46">
        <f t="shared" si="35"/>
        <v>0</v>
      </c>
      <c r="O59" s="46">
        <f t="shared" si="36"/>
        <v>0</v>
      </c>
      <c r="P59" s="46">
        <f t="shared" si="36"/>
        <v>0</v>
      </c>
      <c r="Q59" s="46">
        <f t="shared" si="36"/>
        <v>0</v>
      </c>
      <c r="R59" s="46">
        <f t="shared" si="36"/>
        <v>0</v>
      </c>
      <c r="S59" s="46">
        <f t="shared" si="36"/>
        <v>0</v>
      </c>
      <c r="T59" s="46">
        <f t="shared" si="36"/>
        <v>0</v>
      </c>
      <c r="U59" s="46">
        <f t="shared" si="36"/>
        <v>0</v>
      </c>
      <c r="V59" s="46">
        <f t="shared" si="36"/>
        <v>0</v>
      </c>
      <c r="W59" s="46">
        <f t="shared" si="36"/>
        <v>0</v>
      </c>
      <c r="X59" s="46">
        <f t="shared" si="36"/>
        <v>0</v>
      </c>
      <c r="Y59" s="46">
        <f t="shared" si="37"/>
        <v>0</v>
      </c>
      <c r="Z59" s="46">
        <f t="shared" si="37"/>
        <v>0</v>
      </c>
      <c r="AA59" s="46">
        <f t="shared" si="37"/>
        <v>0</v>
      </c>
      <c r="AB59" s="46">
        <f t="shared" si="37"/>
        <v>0</v>
      </c>
      <c r="AC59" s="46">
        <f t="shared" si="37"/>
        <v>0</v>
      </c>
      <c r="AD59" s="46">
        <f t="shared" si="37"/>
        <v>137860</v>
      </c>
      <c r="AE59" s="46">
        <f t="shared" si="37"/>
        <v>0</v>
      </c>
      <c r="AF59" s="46">
        <f t="shared" si="37"/>
        <v>0</v>
      </c>
      <c r="AG59" s="46">
        <f t="shared" si="37"/>
        <v>0</v>
      </c>
      <c r="AH59" s="46">
        <f t="shared" si="37"/>
        <v>0</v>
      </c>
      <c r="AI59" s="46">
        <f t="shared" si="38"/>
        <v>0</v>
      </c>
      <c r="AJ59" s="46">
        <f t="shared" si="38"/>
        <v>0</v>
      </c>
      <c r="AK59" s="46">
        <f t="shared" si="38"/>
        <v>0</v>
      </c>
      <c r="AL59" s="46">
        <f t="shared" si="38"/>
        <v>0</v>
      </c>
      <c r="AM59" s="46">
        <f t="shared" si="38"/>
        <v>0</v>
      </c>
      <c r="AN59" s="46">
        <f t="shared" si="38"/>
        <v>137860</v>
      </c>
      <c r="AO59" s="46">
        <f t="shared" si="38"/>
        <v>0</v>
      </c>
      <c r="AP59" s="46">
        <f t="shared" si="38"/>
        <v>0</v>
      </c>
      <c r="AQ59" s="46">
        <f t="shared" si="38"/>
        <v>0</v>
      </c>
      <c r="AR59" s="46">
        <f t="shared" si="38"/>
        <v>0</v>
      </c>
      <c r="AS59" s="46">
        <f t="shared" si="38"/>
        <v>0</v>
      </c>
      <c r="AT59" s="46">
        <f t="shared" si="38"/>
        <v>0</v>
      </c>
    </row>
    <row r="60" spans="1:46" x14ac:dyDescent="0.25">
      <c r="A60" s="122">
        <f t="shared" si="26"/>
        <v>2030</v>
      </c>
      <c r="B60" s="73">
        <f>'QUANTITIES - ALT 1'!L13-('QUANTITIES - ALT 1'!L13*'CAPITAL (MATERIAL) ALT 1'!$P$3)</f>
        <v>1046</v>
      </c>
      <c r="C60" s="73">
        <f>'QUANTITIES - ALT 1'!M13-('QUANTITIES - ALT 1'!M13*'CAPITAL (MATERIAL) ALT 1'!$P$3)</f>
        <v>130</v>
      </c>
      <c r="D60" s="73">
        <f>'QUANTITIES - ALT 1'!N13-('QUANTITIES - ALT 1'!N13*'CAPITAL (MATERIAL) ALT 1'!$P$3)</f>
        <v>34</v>
      </c>
      <c r="E60" s="73">
        <f>'QUANTITIES - ALT 1'!O13-('QUANTITIES - ALT 1'!O13*'CAPITAL (MATERIAL) ALT 1'!$P$3)</f>
        <v>10</v>
      </c>
      <c r="F60" s="321">
        <f t="shared" si="39"/>
        <v>1220</v>
      </c>
      <c r="G60" s="317">
        <f t="shared" si="28"/>
        <v>118198</v>
      </c>
      <c r="H60" s="44">
        <f t="shared" si="29"/>
        <v>14690</v>
      </c>
      <c r="I60" s="44">
        <f t="shared" si="30"/>
        <v>3842</v>
      </c>
      <c r="J60" s="44">
        <f t="shared" si="31"/>
        <v>1130</v>
      </c>
      <c r="K60" s="282">
        <f t="shared" si="32"/>
        <v>137860</v>
      </c>
      <c r="M60" s="26">
        <f t="shared" si="33"/>
        <v>0</v>
      </c>
      <c r="N60" s="46">
        <f t="shared" si="35"/>
        <v>0</v>
      </c>
      <c r="O60" s="46">
        <f t="shared" si="35"/>
        <v>0</v>
      </c>
      <c r="P60" s="46">
        <f t="shared" si="35"/>
        <v>0</v>
      </c>
      <c r="Q60" s="46">
        <f t="shared" si="35"/>
        <v>0</v>
      </c>
      <c r="R60" s="46">
        <f t="shared" si="35"/>
        <v>0</v>
      </c>
      <c r="S60" s="46">
        <f t="shared" si="35"/>
        <v>0</v>
      </c>
      <c r="T60" s="46">
        <f t="shared" si="35"/>
        <v>0</v>
      </c>
      <c r="U60" s="46">
        <f t="shared" si="35"/>
        <v>0</v>
      </c>
      <c r="V60" s="46">
        <f t="shared" si="35"/>
        <v>0</v>
      </c>
      <c r="W60" s="46">
        <f t="shared" si="35"/>
        <v>0</v>
      </c>
      <c r="X60" s="46">
        <f t="shared" si="35"/>
        <v>0</v>
      </c>
      <c r="Y60" s="46">
        <f t="shared" si="35"/>
        <v>0</v>
      </c>
      <c r="Z60" s="46">
        <f t="shared" si="35"/>
        <v>0</v>
      </c>
      <c r="AA60" s="46">
        <f t="shared" si="35"/>
        <v>0</v>
      </c>
      <c r="AB60" s="46">
        <f t="shared" si="35"/>
        <v>0</v>
      </c>
      <c r="AC60" s="46">
        <f t="shared" si="35"/>
        <v>0</v>
      </c>
      <c r="AD60" s="46">
        <f t="shared" ref="AD60:AS77" si="40">IF($A60+10=AD$51,SUM($G60:$J60),IF($A60+20=AD$51,SUM($G60:$J60),IF($A60+30=AD$51,SUM($G60:$J60),0)))</f>
        <v>0</v>
      </c>
      <c r="AE60" s="46">
        <f t="shared" si="40"/>
        <v>137860</v>
      </c>
      <c r="AF60" s="46">
        <f t="shared" si="40"/>
        <v>0</v>
      </c>
      <c r="AG60" s="46">
        <f t="shared" si="40"/>
        <v>0</v>
      </c>
      <c r="AH60" s="46">
        <f t="shared" si="40"/>
        <v>0</v>
      </c>
      <c r="AI60" s="46">
        <f t="shared" si="40"/>
        <v>0</v>
      </c>
      <c r="AJ60" s="46">
        <f t="shared" si="40"/>
        <v>0</v>
      </c>
      <c r="AK60" s="46">
        <f t="shared" si="40"/>
        <v>0</v>
      </c>
      <c r="AL60" s="46">
        <f t="shared" si="40"/>
        <v>0</v>
      </c>
      <c r="AM60" s="46">
        <f t="shared" si="40"/>
        <v>0</v>
      </c>
      <c r="AN60" s="46">
        <f t="shared" si="40"/>
        <v>0</v>
      </c>
      <c r="AO60" s="46">
        <f t="shared" si="40"/>
        <v>137860</v>
      </c>
      <c r="AP60" s="46">
        <f t="shared" si="40"/>
        <v>0</v>
      </c>
      <c r="AQ60" s="46">
        <f t="shared" si="40"/>
        <v>0</v>
      </c>
      <c r="AR60" s="46">
        <f t="shared" si="40"/>
        <v>0</v>
      </c>
      <c r="AS60" s="46">
        <f t="shared" si="40"/>
        <v>0</v>
      </c>
      <c r="AT60" s="46">
        <f t="shared" ref="AT60:AT85" si="41">IF($A60+10=AT$51,SUM($G60:$J60),IF($A60+20=AT$51,SUM($G60:$J60),IF($A60+30=AT$51,SUM($G60:$J60),0)))</f>
        <v>0</v>
      </c>
    </row>
    <row r="61" spans="1:46" x14ac:dyDescent="0.25">
      <c r="A61" s="122">
        <f t="shared" si="26"/>
        <v>2031</v>
      </c>
      <c r="B61" s="73">
        <f>'QUANTITIES - ALT 1'!L14-('QUANTITIES - ALT 1'!L14*'CAPITAL (MATERIAL) ALT 1'!$P$3)</f>
        <v>1046</v>
      </c>
      <c r="C61" s="73">
        <f>'QUANTITIES - ALT 1'!M14-('QUANTITIES - ALT 1'!M14*'CAPITAL (MATERIAL) ALT 1'!$P$3)</f>
        <v>130</v>
      </c>
      <c r="D61" s="73">
        <f>'QUANTITIES - ALT 1'!N14-('QUANTITIES - ALT 1'!N14*'CAPITAL (MATERIAL) ALT 1'!$P$3)</f>
        <v>34</v>
      </c>
      <c r="E61" s="73">
        <f>'QUANTITIES - ALT 1'!O14-('QUANTITIES - ALT 1'!O14*'CAPITAL (MATERIAL) ALT 1'!$P$3)</f>
        <v>10</v>
      </c>
      <c r="F61" s="321">
        <f t="shared" si="39"/>
        <v>1220</v>
      </c>
      <c r="G61" s="317">
        <f t="shared" si="28"/>
        <v>118198</v>
      </c>
      <c r="H61" s="44">
        <f t="shared" si="29"/>
        <v>14690</v>
      </c>
      <c r="I61" s="44">
        <f t="shared" si="30"/>
        <v>3842</v>
      </c>
      <c r="J61" s="44">
        <f t="shared" si="31"/>
        <v>1130</v>
      </c>
      <c r="K61" s="282">
        <f t="shared" si="32"/>
        <v>137860</v>
      </c>
      <c r="M61" s="26">
        <f t="shared" si="33"/>
        <v>0</v>
      </c>
      <c r="N61" s="46">
        <f t="shared" si="35"/>
        <v>0</v>
      </c>
      <c r="O61" s="46">
        <f t="shared" si="35"/>
        <v>0</v>
      </c>
      <c r="P61" s="46">
        <f t="shared" si="35"/>
        <v>0</v>
      </c>
      <c r="Q61" s="46">
        <f t="shared" si="35"/>
        <v>0</v>
      </c>
      <c r="R61" s="46">
        <f t="shared" si="35"/>
        <v>0</v>
      </c>
      <c r="S61" s="46">
        <f t="shared" si="35"/>
        <v>0</v>
      </c>
      <c r="T61" s="46">
        <f t="shared" si="35"/>
        <v>0</v>
      </c>
      <c r="U61" s="46">
        <f t="shared" si="35"/>
        <v>0</v>
      </c>
      <c r="V61" s="46">
        <f t="shared" si="35"/>
        <v>0</v>
      </c>
      <c r="W61" s="46">
        <f t="shared" si="35"/>
        <v>0</v>
      </c>
      <c r="X61" s="46">
        <f t="shared" si="35"/>
        <v>0</v>
      </c>
      <c r="Y61" s="46">
        <f t="shared" si="35"/>
        <v>0</v>
      </c>
      <c r="Z61" s="46">
        <f t="shared" si="35"/>
        <v>0</v>
      </c>
      <c r="AA61" s="46">
        <f t="shared" si="35"/>
        <v>0</v>
      </c>
      <c r="AB61" s="46">
        <f t="shared" si="35"/>
        <v>0</v>
      </c>
      <c r="AC61" s="46">
        <f t="shared" si="35"/>
        <v>0</v>
      </c>
      <c r="AD61" s="46">
        <f t="shared" si="40"/>
        <v>0</v>
      </c>
      <c r="AE61" s="46">
        <f t="shared" si="40"/>
        <v>0</v>
      </c>
      <c r="AF61" s="46">
        <f t="shared" si="40"/>
        <v>137860</v>
      </c>
      <c r="AG61" s="46">
        <f t="shared" si="40"/>
        <v>0</v>
      </c>
      <c r="AH61" s="46">
        <f t="shared" si="40"/>
        <v>0</v>
      </c>
      <c r="AI61" s="46">
        <f t="shared" si="40"/>
        <v>0</v>
      </c>
      <c r="AJ61" s="46">
        <f t="shared" si="40"/>
        <v>0</v>
      </c>
      <c r="AK61" s="46">
        <f t="shared" si="40"/>
        <v>0</v>
      </c>
      <c r="AL61" s="46">
        <f t="shared" si="40"/>
        <v>0</v>
      </c>
      <c r="AM61" s="46">
        <f t="shared" si="40"/>
        <v>0</v>
      </c>
      <c r="AN61" s="46">
        <f t="shared" si="40"/>
        <v>0</v>
      </c>
      <c r="AO61" s="46">
        <f t="shared" si="40"/>
        <v>0</v>
      </c>
      <c r="AP61" s="46">
        <f t="shared" si="40"/>
        <v>137860</v>
      </c>
      <c r="AQ61" s="46">
        <f t="shared" si="40"/>
        <v>0</v>
      </c>
      <c r="AR61" s="46">
        <f t="shared" si="40"/>
        <v>0</v>
      </c>
      <c r="AS61" s="46">
        <f t="shared" si="40"/>
        <v>0</v>
      </c>
      <c r="AT61" s="46">
        <f t="shared" si="41"/>
        <v>0</v>
      </c>
    </row>
    <row r="62" spans="1:46" x14ac:dyDescent="0.25">
      <c r="A62" s="122">
        <f t="shared" si="26"/>
        <v>2032</v>
      </c>
      <c r="B62" s="73">
        <f>'QUANTITIES - ALT 1'!L15-('QUANTITIES - ALT 1'!L15*'CAPITAL (MATERIAL) ALT 1'!$P$3)</f>
        <v>1046</v>
      </c>
      <c r="C62" s="73">
        <f>'QUANTITIES - ALT 1'!M15-('QUANTITIES - ALT 1'!M15*'CAPITAL (MATERIAL) ALT 1'!$P$3)</f>
        <v>130</v>
      </c>
      <c r="D62" s="73">
        <f>'QUANTITIES - ALT 1'!N15-('QUANTITIES - ALT 1'!N15*'CAPITAL (MATERIAL) ALT 1'!$P$3)</f>
        <v>34</v>
      </c>
      <c r="E62" s="73">
        <f>'QUANTITIES - ALT 1'!O15-('QUANTITIES - ALT 1'!O15*'CAPITAL (MATERIAL) ALT 1'!$P$3)</f>
        <v>10</v>
      </c>
      <c r="F62" s="321">
        <f t="shared" si="39"/>
        <v>1220</v>
      </c>
      <c r="G62" s="317">
        <f t="shared" si="28"/>
        <v>118198</v>
      </c>
      <c r="H62" s="44">
        <f t="shared" si="29"/>
        <v>14690</v>
      </c>
      <c r="I62" s="44">
        <f t="shared" si="30"/>
        <v>3842</v>
      </c>
      <c r="J62" s="44">
        <f t="shared" si="31"/>
        <v>1130</v>
      </c>
      <c r="K62" s="282">
        <f t="shared" si="32"/>
        <v>137860</v>
      </c>
      <c r="M62" s="26">
        <f t="shared" si="33"/>
        <v>0</v>
      </c>
      <c r="N62" s="46">
        <f t="shared" si="35"/>
        <v>0</v>
      </c>
      <c r="O62" s="46">
        <f t="shared" si="35"/>
        <v>0</v>
      </c>
      <c r="P62" s="46">
        <f t="shared" si="35"/>
        <v>0</v>
      </c>
      <c r="Q62" s="46">
        <f t="shared" si="35"/>
        <v>0</v>
      </c>
      <c r="R62" s="46">
        <f t="shared" si="35"/>
        <v>0</v>
      </c>
      <c r="S62" s="46">
        <f t="shared" si="35"/>
        <v>0</v>
      </c>
      <c r="T62" s="46">
        <f t="shared" si="35"/>
        <v>0</v>
      </c>
      <c r="U62" s="46">
        <f t="shared" si="35"/>
        <v>0</v>
      </c>
      <c r="V62" s="46">
        <f t="shared" si="35"/>
        <v>0</v>
      </c>
      <c r="W62" s="46">
        <f t="shared" si="35"/>
        <v>0</v>
      </c>
      <c r="X62" s="46">
        <f t="shared" si="35"/>
        <v>0</v>
      </c>
      <c r="Y62" s="46">
        <f t="shared" si="35"/>
        <v>0</v>
      </c>
      <c r="Z62" s="46">
        <f t="shared" si="35"/>
        <v>0</v>
      </c>
      <c r="AA62" s="46">
        <f t="shared" si="35"/>
        <v>0</v>
      </c>
      <c r="AB62" s="46">
        <f t="shared" si="35"/>
        <v>0</v>
      </c>
      <c r="AC62" s="46">
        <f t="shared" si="35"/>
        <v>0</v>
      </c>
      <c r="AD62" s="46">
        <f t="shared" si="40"/>
        <v>0</v>
      </c>
      <c r="AE62" s="46">
        <f t="shared" si="40"/>
        <v>0</v>
      </c>
      <c r="AF62" s="46">
        <f t="shared" si="40"/>
        <v>0</v>
      </c>
      <c r="AG62" s="46">
        <f t="shared" si="40"/>
        <v>137860</v>
      </c>
      <c r="AH62" s="46">
        <f t="shared" si="40"/>
        <v>0</v>
      </c>
      <c r="AI62" s="46">
        <f t="shared" si="40"/>
        <v>0</v>
      </c>
      <c r="AJ62" s="46">
        <f t="shared" si="40"/>
        <v>0</v>
      </c>
      <c r="AK62" s="46">
        <f t="shared" si="40"/>
        <v>0</v>
      </c>
      <c r="AL62" s="46">
        <f t="shared" si="40"/>
        <v>0</v>
      </c>
      <c r="AM62" s="46">
        <f t="shared" si="40"/>
        <v>0</v>
      </c>
      <c r="AN62" s="46">
        <f t="shared" si="40"/>
        <v>0</v>
      </c>
      <c r="AO62" s="46">
        <f t="shared" si="40"/>
        <v>0</v>
      </c>
      <c r="AP62" s="46">
        <f t="shared" si="40"/>
        <v>0</v>
      </c>
      <c r="AQ62" s="46">
        <f t="shared" si="40"/>
        <v>137860</v>
      </c>
      <c r="AR62" s="46">
        <f t="shared" si="40"/>
        <v>0</v>
      </c>
      <c r="AS62" s="46">
        <f t="shared" si="40"/>
        <v>0</v>
      </c>
      <c r="AT62" s="46">
        <f t="shared" si="41"/>
        <v>0</v>
      </c>
    </row>
    <row r="63" spans="1:46" x14ac:dyDescent="0.25">
      <c r="A63" s="122">
        <f t="shared" si="26"/>
        <v>2033</v>
      </c>
      <c r="B63" s="73">
        <f>'QUANTITIES - ALT 1'!L16-('QUANTITIES - ALT 1'!L16*'CAPITAL (MATERIAL) ALT 1'!$P$3)</f>
        <v>1046</v>
      </c>
      <c r="C63" s="73">
        <f>'QUANTITIES - ALT 1'!M16-('QUANTITIES - ALT 1'!M16*'CAPITAL (MATERIAL) ALT 1'!$P$3)</f>
        <v>130</v>
      </c>
      <c r="D63" s="73">
        <f>'QUANTITIES - ALT 1'!N16-('QUANTITIES - ALT 1'!N16*'CAPITAL (MATERIAL) ALT 1'!$P$3)</f>
        <v>34</v>
      </c>
      <c r="E63" s="73">
        <f>'QUANTITIES - ALT 1'!O16-('QUANTITIES - ALT 1'!O16*'CAPITAL (MATERIAL) ALT 1'!$P$3)</f>
        <v>10</v>
      </c>
      <c r="F63" s="321">
        <f t="shared" si="39"/>
        <v>1220</v>
      </c>
      <c r="G63" s="317">
        <f t="shared" si="28"/>
        <v>118198</v>
      </c>
      <c r="H63" s="44">
        <f t="shared" si="29"/>
        <v>14690</v>
      </c>
      <c r="I63" s="44">
        <f t="shared" si="30"/>
        <v>3842</v>
      </c>
      <c r="J63" s="44">
        <f t="shared" si="31"/>
        <v>1130</v>
      </c>
      <c r="K63" s="282">
        <f t="shared" si="32"/>
        <v>137860</v>
      </c>
      <c r="M63" s="26">
        <f t="shared" si="33"/>
        <v>0</v>
      </c>
      <c r="N63" s="46">
        <f t="shared" si="35"/>
        <v>0</v>
      </c>
      <c r="O63" s="46">
        <f t="shared" si="35"/>
        <v>0</v>
      </c>
      <c r="P63" s="46">
        <f t="shared" si="35"/>
        <v>0</v>
      </c>
      <c r="Q63" s="46">
        <f t="shared" si="35"/>
        <v>0</v>
      </c>
      <c r="R63" s="46">
        <f t="shared" si="35"/>
        <v>0</v>
      </c>
      <c r="S63" s="46">
        <f t="shared" si="35"/>
        <v>0</v>
      </c>
      <c r="T63" s="46">
        <f t="shared" si="35"/>
        <v>0</v>
      </c>
      <c r="U63" s="46">
        <f t="shared" si="35"/>
        <v>0</v>
      </c>
      <c r="V63" s="46">
        <f t="shared" si="35"/>
        <v>0</v>
      </c>
      <c r="W63" s="46">
        <f t="shared" si="35"/>
        <v>0</v>
      </c>
      <c r="X63" s="46">
        <f t="shared" si="35"/>
        <v>0</v>
      </c>
      <c r="Y63" s="46">
        <f t="shared" si="35"/>
        <v>0</v>
      </c>
      <c r="Z63" s="46">
        <f t="shared" si="35"/>
        <v>0</v>
      </c>
      <c r="AA63" s="46">
        <f t="shared" si="35"/>
        <v>0</v>
      </c>
      <c r="AB63" s="46">
        <f t="shared" si="35"/>
        <v>0</v>
      </c>
      <c r="AC63" s="46">
        <f t="shared" si="35"/>
        <v>0</v>
      </c>
      <c r="AD63" s="46">
        <f t="shared" si="40"/>
        <v>0</v>
      </c>
      <c r="AE63" s="46">
        <f t="shared" si="40"/>
        <v>0</v>
      </c>
      <c r="AF63" s="46">
        <f t="shared" si="40"/>
        <v>0</v>
      </c>
      <c r="AG63" s="46">
        <f t="shared" si="40"/>
        <v>0</v>
      </c>
      <c r="AH63" s="46">
        <f t="shared" si="40"/>
        <v>137860</v>
      </c>
      <c r="AI63" s="46">
        <f t="shared" si="40"/>
        <v>0</v>
      </c>
      <c r="AJ63" s="46">
        <f t="shared" si="40"/>
        <v>0</v>
      </c>
      <c r="AK63" s="46">
        <f t="shared" si="40"/>
        <v>0</v>
      </c>
      <c r="AL63" s="46">
        <f t="shared" si="40"/>
        <v>0</v>
      </c>
      <c r="AM63" s="46">
        <f t="shared" si="40"/>
        <v>0</v>
      </c>
      <c r="AN63" s="46">
        <f t="shared" si="40"/>
        <v>0</v>
      </c>
      <c r="AO63" s="46">
        <f t="shared" si="40"/>
        <v>0</v>
      </c>
      <c r="AP63" s="46">
        <f t="shared" si="40"/>
        <v>0</v>
      </c>
      <c r="AQ63" s="46">
        <f t="shared" si="40"/>
        <v>0</v>
      </c>
      <c r="AR63" s="46">
        <f t="shared" si="40"/>
        <v>137860</v>
      </c>
      <c r="AS63" s="46">
        <f t="shared" si="40"/>
        <v>0</v>
      </c>
      <c r="AT63" s="46">
        <f t="shared" si="41"/>
        <v>0</v>
      </c>
    </row>
    <row r="64" spans="1:46" x14ac:dyDescent="0.25">
      <c r="A64" s="122">
        <f t="shared" si="26"/>
        <v>2034</v>
      </c>
      <c r="B64" s="73">
        <f>'QUANTITIES - ALT 1'!L17-('QUANTITIES - ALT 1'!L17*'CAPITAL (MATERIAL) ALT 1'!$P$3)</f>
        <v>1046</v>
      </c>
      <c r="C64" s="73">
        <f>'QUANTITIES - ALT 1'!M17-('QUANTITIES - ALT 1'!M17*'CAPITAL (MATERIAL) ALT 1'!$P$3)</f>
        <v>130</v>
      </c>
      <c r="D64" s="73">
        <f>'QUANTITIES - ALT 1'!N17-('QUANTITIES - ALT 1'!N17*'CAPITAL (MATERIAL) ALT 1'!$P$3)</f>
        <v>34</v>
      </c>
      <c r="E64" s="73">
        <f>'QUANTITIES - ALT 1'!O17-('QUANTITIES - ALT 1'!O17*'CAPITAL (MATERIAL) ALT 1'!$P$3)</f>
        <v>10</v>
      </c>
      <c r="F64" s="321">
        <f t="shared" si="39"/>
        <v>1220</v>
      </c>
      <c r="G64" s="317">
        <f t="shared" si="28"/>
        <v>118198</v>
      </c>
      <c r="H64" s="44">
        <f t="shared" si="29"/>
        <v>14690</v>
      </c>
      <c r="I64" s="44">
        <f t="shared" si="30"/>
        <v>3842</v>
      </c>
      <c r="J64" s="44">
        <f t="shared" si="31"/>
        <v>1130</v>
      </c>
      <c r="K64" s="282">
        <f t="shared" si="32"/>
        <v>137860</v>
      </c>
      <c r="M64" s="26">
        <f t="shared" si="33"/>
        <v>0</v>
      </c>
      <c r="N64" s="46">
        <f t="shared" si="35"/>
        <v>0</v>
      </c>
      <c r="O64" s="46">
        <f t="shared" si="35"/>
        <v>0</v>
      </c>
      <c r="P64" s="46">
        <f t="shared" si="35"/>
        <v>0</v>
      </c>
      <c r="Q64" s="46">
        <f t="shared" si="35"/>
        <v>0</v>
      </c>
      <c r="R64" s="46">
        <f t="shared" si="35"/>
        <v>0</v>
      </c>
      <c r="S64" s="46">
        <f t="shared" si="35"/>
        <v>0</v>
      </c>
      <c r="T64" s="46">
        <f t="shared" si="35"/>
        <v>0</v>
      </c>
      <c r="U64" s="46">
        <f t="shared" si="35"/>
        <v>0</v>
      </c>
      <c r="V64" s="46">
        <f t="shared" si="35"/>
        <v>0</v>
      </c>
      <c r="W64" s="46">
        <f t="shared" si="35"/>
        <v>0</v>
      </c>
      <c r="X64" s="46">
        <f t="shared" si="35"/>
        <v>0</v>
      </c>
      <c r="Y64" s="46">
        <f t="shared" si="35"/>
        <v>0</v>
      </c>
      <c r="Z64" s="46">
        <f t="shared" si="35"/>
        <v>0</v>
      </c>
      <c r="AA64" s="46">
        <f t="shared" si="35"/>
        <v>0</v>
      </c>
      <c r="AB64" s="46">
        <f t="shared" si="35"/>
        <v>0</v>
      </c>
      <c r="AC64" s="46">
        <f t="shared" si="35"/>
        <v>0</v>
      </c>
      <c r="AD64" s="46">
        <f t="shared" si="40"/>
        <v>0</v>
      </c>
      <c r="AE64" s="46">
        <f t="shared" si="40"/>
        <v>0</v>
      </c>
      <c r="AF64" s="46">
        <f t="shared" si="40"/>
        <v>0</v>
      </c>
      <c r="AG64" s="46">
        <f t="shared" si="40"/>
        <v>0</v>
      </c>
      <c r="AH64" s="46">
        <f t="shared" si="40"/>
        <v>0</v>
      </c>
      <c r="AI64" s="46">
        <f t="shared" si="40"/>
        <v>137860</v>
      </c>
      <c r="AJ64" s="46">
        <f t="shared" si="40"/>
        <v>0</v>
      </c>
      <c r="AK64" s="46">
        <f t="shared" si="40"/>
        <v>0</v>
      </c>
      <c r="AL64" s="46">
        <f t="shared" si="40"/>
        <v>0</v>
      </c>
      <c r="AM64" s="46">
        <f t="shared" si="40"/>
        <v>0</v>
      </c>
      <c r="AN64" s="46">
        <f t="shared" si="40"/>
        <v>0</v>
      </c>
      <c r="AO64" s="46">
        <f t="shared" si="40"/>
        <v>0</v>
      </c>
      <c r="AP64" s="46">
        <f t="shared" si="40"/>
        <v>0</v>
      </c>
      <c r="AQ64" s="46">
        <f t="shared" si="40"/>
        <v>0</v>
      </c>
      <c r="AR64" s="46">
        <f t="shared" si="40"/>
        <v>0</v>
      </c>
      <c r="AS64" s="46">
        <f t="shared" si="40"/>
        <v>137860</v>
      </c>
      <c r="AT64" s="46">
        <f t="shared" si="41"/>
        <v>0</v>
      </c>
    </row>
    <row r="65" spans="1:46" x14ac:dyDescent="0.25">
      <c r="A65" s="122">
        <f t="shared" si="26"/>
        <v>2035</v>
      </c>
      <c r="B65" s="73">
        <f>'QUANTITIES - ALT 1'!L18-('QUANTITIES - ALT 1'!L18*'CAPITAL (MATERIAL) ALT 1'!$P$3)</f>
        <v>1046</v>
      </c>
      <c r="C65" s="73">
        <f>'QUANTITIES - ALT 1'!M18-('QUANTITIES - ALT 1'!M18*'CAPITAL (MATERIAL) ALT 1'!$P$3)</f>
        <v>130</v>
      </c>
      <c r="D65" s="73">
        <f>'QUANTITIES - ALT 1'!N18-('QUANTITIES - ALT 1'!N18*'CAPITAL (MATERIAL) ALT 1'!$P$3)</f>
        <v>34</v>
      </c>
      <c r="E65" s="73">
        <f>'QUANTITIES - ALT 1'!O18-('QUANTITIES - ALT 1'!O18*'CAPITAL (MATERIAL) ALT 1'!$P$3)</f>
        <v>10</v>
      </c>
      <c r="F65" s="321">
        <f t="shared" si="39"/>
        <v>1220</v>
      </c>
      <c r="G65" s="317">
        <f t="shared" si="28"/>
        <v>118198</v>
      </c>
      <c r="H65" s="44">
        <f t="shared" si="29"/>
        <v>14690</v>
      </c>
      <c r="I65" s="44">
        <f t="shared" si="30"/>
        <v>3842</v>
      </c>
      <c r="J65" s="44">
        <f t="shared" si="31"/>
        <v>1130</v>
      </c>
      <c r="K65" s="282">
        <f t="shared" si="32"/>
        <v>137860</v>
      </c>
      <c r="M65" s="26">
        <f t="shared" si="33"/>
        <v>0</v>
      </c>
      <c r="N65" s="46">
        <f t="shared" si="35"/>
        <v>0</v>
      </c>
      <c r="O65" s="46">
        <f t="shared" si="35"/>
        <v>0</v>
      </c>
      <c r="P65" s="46">
        <f t="shared" si="35"/>
        <v>0</v>
      </c>
      <c r="Q65" s="46">
        <f t="shared" si="35"/>
        <v>0</v>
      </c>
      <c r="R65" s="46">
        <f t="shared" si="35"/>
        <v>0</v>
      </c>
      <c r="S65" s="46">
        <f t="shared" si="35"/>
        <v>0</v>
      </c>
      <c r="T65" s="46">
        <f t="shared" si="35"/>
        <v>0</v>
      </c>
      <c r="U65" s="46">
        <f t="shared" si="35"/>
        <v>0</v>
      </c>
      <c r="V65" s="46">
        <f t="shared" si="35"/>
        <v>0</v>
      </c>
      <c r="W65" s="46">
        <f t="shared" si="35"/>
        <v>0</v>
      </c>
      <c r="X65" s="46">
        <f t="shared" si="35"/>
        <v>0</v>
      </c>
      <c r="Y65" s="46">
        <f t="shared" si="35"/>
        <v>0</v>
      </c>
      <c r="Z65" s="46">
        <f t="shared" si="35"/>
        <v>0</v>
      </c>
      <c r="AA65" s="46">
        <f t="shared" si="35"/>
        <v>0</v>
      </c>
      <c r="AB65" s="46">
        <f t="shared" si="35"/>
        <v>0</v>
      </c>
      <c r="AC65" s="46">
        <f t="shared" si="35"/>
        <v>0</v>
      </c>
      <c r="AD65" s="46">
        <f t="shared" si="40"/>
        <v>0</v>
      </c>
      <c r="AE65" s="46">
        <f t="shared" si="40"/>
        <v>0</v>
      </c>
      <c r="AF65" s="46">
        <f t="shared" si="40"/>
        <v>0</v>
      </c>
      <c r="AG65" s="46">
        <f t="shared" si="40"/>
        <v>0</v>
      </c>
      <c r="AH65" s="46">
        <f t="shared" si="40"/>
        <v>0</v>
      </c>
      <c r="AI65" s="46">
        <f t="shared" si="40"/>
        <v>0</v>
      </c>
      <c r="AJ65" s="46">
        <f t="shared" si="40"/>
        <v>137860</v>
      </c>
      <c r="AK65" s="46">
        <f t="shared" si="40"/>
        <v>0</v>
      </c>
      <c r="AL65" s="46">
        <f t="shared" si="40"/>
        <v>0</v>
      </c>
      <c r="AM65" s="46">
        <f t="shared" si="40"/>
        <v>0</v>
      </c>
      <c r="AN65" s="46">
        <f t="shared" si="40"/>
        <v>0</v>
      </c>
      <c r="AO65" s="46">
        <f t="shared" si="40"/>
        <v>0</v>
      </c>
      <c r="AP65" s="46">
        <f t="shared" si="40"/>
        <v>0</v>
      </c>
      <c r="AQ65" s="46">
        <f t="shared" si="40"/>
        <v>0</v>
      </c>
      <c r="AR65" s="46">
        <f t="shared" si="40"/>
        <v>0</v>
      </c>
      <c r="AS65" s="46">
        <f t="shared" si="40"/>
        <v>0</v>
      </c>
      <c r="AT65" s="46">
        <f t="shared" si="41"/>
        <v>137860</v>
      </c>
    </row>
    <row r="66" spans="1:46" x14ac:dyDescent="0.25">
      <c r="A66" s="122">
        <f t="shared" si="26"/>
        <v>2036</v>
      </c>
      <c r="B66" s="73">
        <f>'QUANTITIES - ALT 1'!L19-('QUANTITIES - ALT 1'!L19*'CAPITAL (MATERIAL) ALT 1'!$P$3)</f>
        <v>1046</v>
      </c>
      <c r="C66" s="73">
        <f>'QUANTITIES - ALT 1'!M19-('QUANTITIES - ALT 1'!M19*'CAPITAL (MATERIAL) ALT 1'!$P$3)</f>
        <v>130</v>
      </c>
      <c r="D66" s="73">
        <f>'QUANTITIES - ALT 1'!N19-('QUANTITIES - ALT 1'!N19*'CAPITAL (MATERIAL) ALT 1'!$P$3)</f>
        <v>34</v>
      </c>
      <c r="E66" s="73">
        <f>'QUANTITIES - ALT 1'!O19-('QUANTITIES - ALT 1'!O19*'CAPITAL (MATERIAL) ALT 1'!$P$3)</f>
        <v>10</v>
      </c>
      <c r="F66" s="321">
        <f t="shared" si="39"/>
        <v>1220</v>
      </c>
      <c r="G66" s="317">
        <f t="shared" si="28"/>
        <v>118198</v>
      </c>
      <c r="H66" s="44">
        <f t="shared" si="29"/>
        <v>14690</v>
      </c>
      <c r="I66" s="44">
        <f t="shared" si="30"/>
        <v>3842</v>
      </c>
      <c r="J66" s="44">
        <f t="shared" si="31"/>
        <v>1130</v>
      </c>
      <c r="K66" s="282">
        <f t="shared" si="32"/>
        <v>137860</v>
      </c>
      <c r="M66" s="26">
        <f t="shared" si="33"/>
        <v>0</v>
      </c>
      <c r="N66" s="46">
        <f t="shared" si="35"/>
        <v>0</v>
      </c>
      <c r="O66" s="46">
        <f t="shared" si="35"/>
        <v>0</v>
      </c>
      <c r="P66" s="46">
        <f t="shared" si="35"/>
        <v>0</v>
      </c>
      <c r="Q66" s="46">
        <f t="shared" si="35"/>
        <v>0</v>
      </c>
      <c r="R66" s="46">
        <f t="shared" si="35"/>
        <v>0</v>
      </c>
      <c r="S66" s="46">
        <f t="shared" si="35"/>
        <v>0</v>
      </c>
      <c r="T66" s="46">
        <f t="shared" si="35"/>
        <v>0</v>
      </c>
      <c r="U66" s="46">
        <f t="shared" si="35"/>
        <v>0</v>
      </c>
      <c r="V66" s="46">
        <f t="shared" si="35"/>
        <v>0</v>
      </c>
      <c r="W66" s="46">
        <f t="shared" si="35"/>
        <v>0</v>
      </c>
      <c r="X66" s="46">
        <f t="shared" si="35"/>
        <v>0</v>
      </c>
      <c r="Y66" s="46">
        <f t="shared" si="35"/>
        <v>0</v>
      </c>
      <c r="Z66" s="46">
        <f t="shared" si="35"/>
        <v>0</v>
      </c>
      <c r="AA66" s="46">
        <f t="shared" si="35"/>
        <v>0</v>
      </c>
      <c r="AB66" s="46">
        <f t="shared" si="35"/>
        <v>0</v>
      </c>
      <c r="AC66" s="46">
        <f t="shared" si="35"/>
        <v>0</v>
      </c>
      <c r="AD66" s="46">
        <f t="shared" si="40"/>
        <v>0</v>
      </c>
      <c r="AE66" s="46">
        <f t="shared" si="40"/>
        <v>0</v>
      </c>
      <c r="AF66" s="46">
        <f t="shared" si="40"/>
        <v>0</v>
      </c>
      <c r="AG66" s="46">
        <f t="shared" si="40"/>
        <v>0</v>
      </c>
      <c r="AH66" s="46">
        <f t="shared" si="40"/>
        <v>0</v>
      </c>
      <c r="AI66" s="46">
        <f t="shared" si="40"/>
        <v>0</v>
      </c>
      <c r="AJ66" s="46">
        <f t="shared" si="40"/>
        <v>0</v>
      </c>
      <c r="AK66" s="46">
        <f t="shared" si="40"/>
        <v>137860</v>
      </c>
      <c r="AL66" s="46">
        <f t="shared" si="40"/>
        <v>0</v>
      </c>
      <c r="AM66" s="46">
        <f t="shared" si="40"/>
        <v>0</v>
      </c>
      <c r="AN66" s="46">
        <f t="shared" si="40"/>
        <v>0</v>
      </c>
      <c r="AO66" s="46">
        <f t="shared" si="40"/>
        <v>0</v>
      </c>
      <c r="AP66" s="46">
        <f t="shared" si="40"/>
        <v>0</v>
      </c>
      <c r="AQ66" s="46">
        <f t="shared" si="40"/>
        <v>0</v>
      </c>
      <c r="AR66" s="46">
        <f t="shared" si="40"/>
        <v>0</v>
      </c>
      <c r="AS66" s="46">
        <f t="shared" si="40"/>
        <v>0</v>
      </c>
      <c r="AT66" s="46">
        <f t="shared" si="41"/>
        <v>0</v>
      </c>
    </row>
    <row r="67" spans="1:46" x14ac:dyDescent="0.25">
      <c r="A67" s="122">
        <f t="shared" si="26"/>
        <v>2037</v>
      </c>
      <c r="B67" s="73">
        <f>'QUANTITIES - ALT 1'!L20-('QUANTITIES - ALT 1'!L20*'CAPITAL (MATERIAL) ALT 1'!$P$3)</f>
        <v>1046</v>
      </c>
      <c r="C67" s="73">
        <f>'QUANTITIES - ALT 1'!M20-('QUANTITIES - ALT 1'!M20*'CAPITAL (MATERIAL) ALT 1'!$P$3)</f>
        <v>130</v>
      </c>
      <c r="D67" s="73">
        <f>'QUANTITIES - ALT 1'!N20-('QUANTITIES - ALT 1'!N20*'CAPITAL (MATERIAL) ALT 1'!$P$3)</f>
        <v>34</v>
      </c>
      <c r="E67" s="73">
        <f>'QUANTITIES - ALT 1'!O20-('QUANTITIES - ALT 1'!O20*'CAPITAL (MATERIAL) ALT 1'!$P$3)</f>
        <v>10</v>
      </c>
      <c r="F67" s="321">
        <f t="shared" si="39"/>
        <v>1220</v>
      </c>
      <c r="G67" s="317">
        <f t="shared" si="28"/>
        <v>118198</v>
      </c>
      <c r="H67" s="44">
        <f t="shared" si="29"/>
        <v>14690</v>
      </c>
      <c r="I67" s="44">
        <f t="shared" si="30"/>
        <v>3842</v>
      </c>
      <c r="J67" s="44">
        <f t="shared" si="31"/>
        <v>1130</v>
      </c>
      <c r="K67" s="282">
        <f t="shared" si="32"/>
        <v>137860</v>
      </c>
      <c r="M67" s="26">
        <f t="shared" si="33"/>
        <v>0</v>
      </c>
      <c r="N67" s="46">
        <f t="shared" si="35"/>
        <v>0</v>
      </c>
      <c r="O67" s="46">
        <f t="shared" si="35"/>
        <v>0</v>
      </c>
      <c r="P67" s="46">
        <f t="shared" si="35"/>
        <v>0</v>
      </c>
      <c r="Q67" s="46">
        <f t="shared" si="35"/>
        <v>0</v>
      </c>
      <c r="R67" s="46">
        <f t="shared" si="35"/>
        <v>0</v>
      </c>
      <c r="S67" s="46">
        <f t="shared" si="35"/>
        <v>0</v>
      </c>
      <c r="T67" s="46">
        <f t="shared" si="35"/>
        <v>0</v>
      </c>
      <c r="U67" s="46">
        <f t="shared" si="35"/>
        <v>0</v>
      </c>
      <c r="V67" s="46">
        <f t="shared" si="35"/>
        <v>0</v>
      </c>
      <c r="W67" s="46">
        <f t="shared" si="35"/>
        <v>0</v>
      </c>
      <c r="X67" s="46">
        <f t="shared" si="35"/>
        <v>0</v>
      </c>
      <c r="Y67" s="46">
        <f t="shared" si="35"/>
        <v>0</v>
      </c>
      <c r="Z67" s="46">
        <f t="shared" si="35"/>
        <v>0</v>
      </c>
      <c r="AA67" s="46">
        <f t="shared" si="35"/>
        <v>0</v>
      </c>
      <c r="AB67" s="46">
        <f t="shared" si="35"/>
        <v>0</v>
      </c>
      <c r="AC67" s="46">
        <f t="shared" si="35"/>
        <v>0</v>
      </c>
      <c r="AD67" s="46">
        <f t="shared" si="40"/>
        <v>0</v>
      </c>
      <c r="AE67" s="46">
        <f t="shared" si="40"/>
        <v>0</v>
      </c>
      <c r="AF67" s="46">
        <f t="shared" si="40"/>
        <v>0</v>
      </c>
      <c r="AG67" s="46">
        <f t="shared" si="40"/>
        <v>0</v>
      </c>
      <c r="AH67" s="46">
        <f t="shared" si="40"/>
        <v>0</v>
      </c>
      <c r="AI67" s="46">
        <f t="shared" si="40"/>
        <v>0</v>
      </c>
      <c r="AJ67" s="46">
        <f t="shared" si="40"/>
        <v>0</v>
      </c>
      <c r="AK67" s="46">
        <f t="shared" si="40"/>
        <v>0</v>
      </c>
      <c r="AL67" s="46">
        <f t="shared" si="40"/>
        <v>137860</v>
      </c>
      <c r="AM67" s="46">
        <f t="shared" si="40"/>
        <v>0</v>
      </c>
      <c r="AN67" s="46">
        <f t="shared" si="40"/>
        <v>0</v>
      </c>
      <c r="AO67" s="46">
        <f t="shared" si="40"/>
        <v>0</v>
      </c>
      <c r="AP67" s="46">
        <f t="shared" si="40"/>
        <v>0</v>
      </c>
      <c r="AQ67" s="46">
        <f t="shared" si="40"/>
        <v>0</v>
      </c>
      <c r="AR67" s="46">
        <f t="shared" si="40"/>
        <v>0</v>
      </c>
      <c r="AS67" s="46">
        <f t="shared" si="40"/>
        <v>0</v>
      </c>
      <c r="AT67" s="46">
        <f t="shared" si="41"/>
        <v>0</v>
      </c>
    </row>
    <row r="68" spans="1:46" x14ac:dyDescent="0.25">
      <c r="A68" s="122">
        <f t="shared" si="26"/>
        <v>2038</v>
      </c>
      <c r="B68" s="73">
        <f>'QUANTITIES - ALT 1'!L21-('QUANTITIES - ALT 1'!L21*'CAPITAL (MATERIAL) ALT 1'!$P$3)</f>
        <v>1046</v>
      </c>
      <c r="C68" s="73">
        <f>'QUANTITIES - ALT 1'!M21-('QUANTITIES - ALT 1'!M21*'CAPITAL (MATERIAL) ALT 1'!$P$3)</f>
        <v>130</v>
      </c>
      <c r="D68" s="73">
        <f>'QUANTITIES - ALT 1'!N21-('QUANTITIES - ALT 1'!N21*'CAPITAL (MATERIAL) ALT 1'!$P$3)</f>
        <v>34</v>
      </c>
      <c r="E68" s="73">
        <f>'QUANTITIES - ALT 1'!O21-('QUANTITIES - ALT 1'!O21*'CAPITAL (MATERIAL) ALT 1'!$P$3)</f>
        <v>10</v>
      </c>
      <c r="F68" s="321">
        <f t="shared" si="39"/>
        <v>1220</v>
      </c>
      <c r="G68" s="317">
        <f t="shared" si="28"/>
        <v>118198</v>
      </c>
      <c r="H68" s="44">
        <f t="shared" si="29"/>
        <v>14690</v>
      </c>
      <c r="I68" s="44">
        <f t="shared" si="30"/>
        <v>3842</v>
      </c>
      <c r="J68" s="44">
        <f t="shared" si="31"/>
        <v>1130</v>
      </c>
      <c r="K68" s="282">
        <f t="shared" si="32"/>
        <v>137860</v>
      </c>
      <c r="M68" s="26">
        <f t="shared" si="33"/>
        <v>0</v>
      </c>
      <c r="N68" s="46">
        <f t="shared" si="35"/>
        <v>0</v>
      </c>
      <c r="O68" s="46">
        <f t="shared" si="35"/>
        <v>0</v>
      </c>
      <c r="P68" s="46">
        <f t="shared" si="35"/>
        <v>0</v>
      </c>
      <c r="Q68" s="46">
        <f t="shared" si="35"/>
        <v>0</v>
      </c>
      <c r="R68" s="46">
        <f t="shared" si="35"/>
        <v>0</v>
      </c>
      <c r="S68" s="46">
        <f t="shared" si="35"/>
        <v>0</v>
      </c>
      <c r="T68" s="46">
        <f t="shared" si="35"/>
        <v>0</v>
      </c>
      <c r="U68" s="46">
        <f t="shared" si="35"/>
        <v>0</v>
      </c>
      <c r="V68" s="46">
        <f t="shared" si="35"/>
        <v>0</v>
      </c>
      <c r="W68" s="46">
        <f t="shared" si="35"/>
        <v>0</v>
      </c>
      <c r="X68" s="46">
        <f t="shared" si="35"/>
        <v>0</v>
      </c>
      <c r="Y68" s="46">
        <f t="shared" si="35"/>
        <v>0</v>
      </c>
      <c r="Z68" s="46">
        <f t="shared" si="35"/>
        <v>0</v>
      </c>
      <c r="AA68" s="46">
        <f t="shared" si="35"/>
        <v>0</v>
      </c>
      <c r="AB68" s="46">
        <f t="shared" si="35"/>
        <v>0</v>
      </c>
      <c r="AC68" s="46">
        <f t="shared" si="35"/>
        <v>0</v>
      </c>
      <c r="AD68" s="46">
        <f t="shared" si="40"/>
        <v>0</v>
      </c>
      <c r="AE68" s="46">
        <f t="shared" si="40"/>
        <v>0</v>
      </c>
      <c r="AF68" s="46">
        <f t="shared" si="40"/>
        <v>0</v>
      </c>
      <c r="AG68" s="46">
        <f t="shared" si="40"/>
        <v>0</v>
      </c>
      <c r="AH68" s="46">
        <f t="shared" si="40"/>
        <v>0</v>
      </c>
      <c r="AI68" s="46">
        <f t="shared" si="40"/>
        <v>0</v>
      </c>
      <c r="AJ68" s="46">
        <f t="shared" si="40"/>
        <v>0</v>
      </c>
      <c r="AK68" s="46">
        <f t="shared" si="40"/>
        <v>0</v>
      </c>
      <c r="AL68" s="46">
        <f t="shared" si="40"/>
        <v>0</v>
      </c>
      <c r="AM68" s="46">
        <f t="shared" si="40"/>
        <v>137860</v>
      </c>
      <c r="AN68" s="46">
        <f t="shared" si="40"/>
        <v>0</v>
      </c>
      <c r="AO68" s="46">
        <f t="shared" si="40"/>
        <v>0</v>
      </c>
      <c r="AP68" s="46">
        <f t="shared" si="40"/>
        <v>0</v>
      </c>
      <c r="AQ68" s="46">
        <f t="shared" si="40"/>
        <v>0</v>
      </c>
      <c r="AR68" s="46">
        <f t="shared" si="40"/>
        <v>0</v>
      </c>
      <c r="AS68" s="46">
        <f t="shared" si="40"/>
        <v>0</v>
      </c>
      <c r="AT68" s="46">
        <f t="shared" si="41"/>
        <v>0</v>
      </c>
    </row>
    <row r="69" spans="1:46" x14ac:dyDescent="0.25">
      <c r="A69" s="122">
        <f t="shared" si="26"/>
        <v>2039</v>
      </c>
      <c r="B69" s="73">
        <f>'QUANTITIES - ALT 1'!L22-('QUANTITIES - ALT 1'!L22*'CAPITAL (MATERIAL) ALT 1'!$P$3)</f>
        <v>1046</v>
      </c>
      <c r="C69" s="73">
        <f>'QUANTITIES - ALT 1'!M22-('QUANTITIES - ALT 1'!M22*'CAPITAL (MATERIAL) ALT 1'!$P$3)</f>
        <v>130</v>
      </c>
      <c r="D69" s="73">
        <f>'QUANTITIES - ALT 1'!N22-('QUANTITIES - ALT 1'!N22*'CAPITAL (MATERIAL) ALT 1'!$P$3)</f>
        <v>34</v>
      </c>
      <c r="E69" s="73">
        <f>'QUANTITIES - ALT 1'!O22-('QUANTITIES - ALT 1'!O22*'CAPITAL (MATERIAL) ALT 1'!$P$3)</f>
        <v>10</v>
      </c>
      <c r="F69" s="321">
        <f t="shared" si="39"/>
        <v>1220</v>
      </c>
      <c r="G69" s="317">
        <f t="shared" si="28"/>
        <v>118198</v>
      </c>
      <c r="H69" s="44">
        <f t="shared" si="29"/>
        <v>14690</v>
      </c>
      <c r="I69" s="44">
        <f t="shared" si="30"/>
        <v>3842</v>
      </c>
      <c r="J69" s="44">
        <f t="shared" si="31"/>
        <v>1130</v>
      </c>
      <c r="K69" s="282">
        <f t="shared" si="32"/>
        <v>137860</v>
      </c>
      <c r="M69" s="26">
        <f t="shared" si="33"/>
        <v>0</v>
      </c>
      <c r="N69" s="46">
        <f t="shared" si="35"/>
        <v>0</v>
      </c>
      <c r="O69" s="46">
        <f t="shared" si="35"/>
        <v>0</v>
      </c>
      <c r="P69" s="46">
        <f t="shared" si="35"/>
        <v>0</v>
      </c>
      <c r="Q69" s="46">
        <f t="shared" si="35"/>
        <v>0</v>
      </c>
      <c r="R69" s="46">
        <f t="shared" si="35"/>
        <v>0</v>
      </c>
      <c r="S69" s="46">
        <f t="shared" si="35"/>
        <v>0</v>
      </c>
      <c r="T69" s="46">
        <f t="shared" si="35"/>
        <v>0</v>
      </c>
      <c r="U69" s="46">
        <f t="shared" si="35"/>
        <v>0</v>
      </c>
      <c r="V69" s="46">
        <f t="shared" si="35"/>
        <v>0</v>
      </c>
      <c r="W69" s="46">
        <f t="shared" si="35"/>
        <v>0</v>
      </c>
      <c r="X69" s="46">
        <f t="shared" si="35"/>
        <v>0</v>
      </c>
      <c r="Y69" s="46">
        <f t="shared" si="35"/>
        <v>0</v>
      </c>
      <c r="Z69" s="46">
        <f t="shared" si="35"/>
        <v>0</v>
      </c>
      <c r="AA69" s="46">
        <f t="shared" si="35"/>
        <v>0</v>
      </c>
      <c r="AB69" s="46">
        <f t="shared" si="35"/>
        <v>0</v>
      </c>
      <c r="AC69" s="46">
        <f t="shared" si="35"/>
        <v>0</v>
      </c>
      <c r="AD69" s="46">
        <f t="shared" si="40"/>
        <v>0</v>
      </c>
      <c r="AE69" s="46">
        <f t="shared" si="40"/>
        <v>0</v>
      </c>
      <c r="AF69" s="46">
        <f t="shared" si="40"/>
        <v>0</v>
      </c>
      <c r="AG69" s="46">
        <f t="shared" si="40"/>
        <v>0</v>
      </c>
      <c r="AH69" s="46">
        <f t="shared" si="40"/>
        <v>0</v>
      </c>
      <c r="AI69" s="46">
        <f t="shared" si="40"/>
        <v>0</v>
      </c>
      <c r="AJ69" s="46">
        <f t="shared" si="40"/>
        <v>0</v>
      </c>
      <c r="AK69" s="46">
        <f t="shared" si="40"/>
        <v>0</v>
      </c>
      <c r="AL69" s="46">
        <f t="shared" si="40"/>
        <v>0</v>
      </c>
      <c r="AM69" s="46">
        <f t="shared" si="40"/>
        <v>0</v>
      </c>
      <c r="AN69" s="46">
        <f t="shared" si="40"/>
        <v>137860</v>
      </c>
      <c r="AO69" s="46">
        <f t="shared" si="40"/>
        <v>0</v>
      </c>
      <c r="AP69" s="46">
        <f t="shared" si="40"/>
        <v>0</v>
      </c>
      <c r="AQ69" s="46">
        <f t="shared" si="40"/>
        <v>0</v>
      </c>
      <c r="AR69" s="46">
        <f t="shared" si="40"/>
        <v>0</v>
      </c>
      <c r="AS69" s="46">
        <f t="shared" si="40"/>
        <v>0</v>
      </c>
      <c r="AT69" s="46">
        <f t="shared" si="41"/>
        <v>0</v>
      </c>
    </row>
    <row r="70" spans="1:46" x14ac:dyDescent="0.25">
      <c r="A70" s="122">
        <f t="shared" si="26"/>
        <v>2040</v>
      </c>
      <c r="B70" s="73">
        <f>'QUANTITIES - ALT 1'!L23-('QUANTITIES - ALT 1'!L23*'CAPITAL (MATERIAL) ALT 1'!$P$3)</f>
        <v>1046</v>
      </c>
      <c r="C70" s="73">
        <f>'QUANTITIES - ALT 1'!M23-('QUANTITIES - ALT 1'!M23*'CAPITAL (MATERIAL) ALT 1'!$P$3)</f>
        <v>130</v>
      </c>
      <c r="D70" s="73">
        <f>'QUANTITIES - ALT 1'!N23-('QUANTITIES - ALT 1'!N23*'CAPITAL (MATERIAL) ALT 1'!$P$3)</f>
        <v>34</v>
      </c>
      <c r="E70" s="73">
        <f>'QUANTITIES - ALT 1'!O23-('QUANTITIES - ALT 1'!O23*'CAPITAL (MATERIAL) ALT 1'!$P$3)</f>
        <v>10</v>
      </c>
      <c r="F70" s="321">
        <f t="shared" si="39"/>
        <v>1220</v>
      </c>
      <c r="G70" s="317">
        <f t="shared" si="28"/>
        <v>118198</v>
      </c>
      <c r="H70" s="44">
        <f t="shared" si="29"/>
        <v>14690</v>
      </c>
      <c r="I70" s="44">
        <f t="shared" si="30"/>
        <v>3842</v>
      </c>
      <c r="J70" s="44">
        <f t="shared" si="31"/>
        <v>1130</v>
      </c>
      <c r="K70" s="282">
        <f t="shared" si="32"/>
        <v>137860</v>
      </c>
      <c r="M70" s="26">
        <f t="shared" si="33"/>
        <v>0</v>
      </c>
      <c r="N70" s="46">
        <f t="shared" si="35"/>
        <v>0</v>
      </c>
      <c r="O70" s="46">
        <f t="shared" si="35"/>
        <v>0</v>
      </c>
      <c r="P70" s="46">
        <f t="shared" si="35"/>
        <v>0</v>
      </c>
      <c r="Q70" s="46">
        <f t="shared" si="35"/>
        <v>0</v>
      </c>
      <c r="R70" s="46">
        <f t="shared" si="35"/>
        <v>0</v>
      </c>
      <c r="S70" s="46">
        <f t="shared" si="35"/>
        <v>0</v>
      </c>
      <c r="T70" s="46">
        <f t="shared" si="35"/>
        <v>0</v>
      </c>
      <c r="U70" s="46">
        <f t="shared" si="35"/>
        <v>0</v>
      </c>
      <c r="V70" s="46">
        <f t="shared" si="35"/>
        <v>0</v>
      </c>
      <c r="W70" s="46">
        <f t="shared" si="35"/>
        <v>0</v>
      </c>
      <c r="X70" s="46">
        <f t="shared" si="35"/>
        <v>0</v>
      </c>
      <c r="Y70" s="46">
        <f t="shared" si="35"/>
        <v>0</v>
      </c>
      <c r="Z70" s="46">
        <f t="shared" si="35"/>
        <v>0</v>
      </c>
      <c r="AA70" s="46">
        <f t="shared" si="35"/>
        <v>0</v>
      </c>
      <c r="AB70" s="46">
        <f t="shared" si="35"/>
        <v>0</v>
      </c>
      <c r="AC70" s="46">
        <f t="shared" si="35"/>
        <v>0</v>
      </c>
      <c r="AD70" s="46">
        <f t="shared" si="40"/>
        <v>0</v>
      </c>
      <c r="AE70" s="46">
        <f t="shared" si="40"/>
        <v>0</v>
      </c>
      <c r="AF70" s="46">
        <f t="shared" si="40"/>
        <v>0</v>
      </c>
      <c r="AG70" s="46">
        <f t="shared" si="40"/>
        <v>0</v>
      </c>
      <c r="AH70" s="46">
        <f t="shared" si="40"/>
        <v>0</v>
      </c>
      <c r="AI70" s="46">
        <f t="shared" si="40"/>
        <v>0</v>
      </c>
      <c r="AJ70" s="46">
        <f t="shared" si="40"/>
        <v>0</v>
      </c>
      <c r="AK70" s="46">
        <f t="shared" si="40"/>
        <v>0</v>
      </c>
      <c r="AL70" s="46">
        <f t="shared" si="40"/>
        <v>0</v>
      </c>
      <c r="AM70" s="46">
        <f t="shared" si="40"/>
        <v>0</v>
      </c>
      <c r="AN70" s="46">
        <f t="shared" si="40"/>
        <v>0</v>
      </c>
      <c r="AO70" s="46">
        <f t="shared" si="40"/>
        <v>137860</v>
      </c>
      <c r="AP70" s="46">
        <f t="shared" si="40"/>
        <v>0</v>
      </c>
      <c r="AQ70" s="46">
        <f t="shared" si="40"/>
        <v>0</v>
      </c>
      <c r="AR70" s="46">
        <f t="shared" si="40"/>
        <v>0</v>
      </c>
      <c r="AS70" s="46">
        <f t="shared" si="40"/>
        <v>0</v>
      </c>
      <c r="AT70" s="46">
        <f t="shared" si="41"/>
        <v>0</v>
      </c>
    </row>
    <row r="71" spans="1:46" x14ac:dyDescent="0.25">
      <c r="A71" s="122">
        <f t="shared" si="26"/>
        <v>2041</v>
      </c>
      <c r="B71" s="73">
        <f>'QUANTITIES - ALT 1'!L24-('QUANTITIES - ALT 1'!L24*'CAPITAL (MATERIAL) ALT 1'!$P$3)</f>
        <v>1046</v>
      </c>
      <c r="C71" s="73">
        <f>'QUANTITIES - ALT 1'!M24-('QUANTITIES - ALT 1'!M24*'CAPITAL (MATERIAL) ALT 1'!$P$3)</f>
        <v>130</v>
      </c>
      <c r="D71" s="73">
        <f>'QUANTITIES - ALT 1'!N24-('QUANTITIES - ALT 1'!N24*'CAPITAL (MATERIAL) ALT 1'!$P$3)</f>
        <v>34</v>
      </c>
      <c r="E71" s="73">
        <f>'QUANTITIES - ALT 1'!O24-('QUANTITIES - ALT 1'!O24*'CAPITAL (MATERIAL) ALT 1'!$P$3)</f>
        <v>10</v>
      </c>
      <c r="F71" s="321">
        <f t="shared" si="39"/>
        <v>1220</v>
      </c>
      <c r="G71" s="317">
        <f t="shared" si="28"/>
        <v>118198</v>
      </c>
      <c r="H71" s="44">
        <f t="shared" si="29"/>
        <v>14690</v>
      </c>
      <c r="I71" s="44">
        <f t="shared" si="30"/>
        <v>3842</v>
      </c>
      <c r="J71" s="44">
        <f t="shared" si="31"/>
        <v>1130</v>
      </c>
      <c r="K71" s="282">
        <f t="shared" si="32"/>
        <v>137860</v>
      </c>
      <c r="M71" s="26">
        <f t="shared" si="33"/>
        <v>0</v>
      </c>
      <c r="N71" s="46">
        <f t="shared" si="35"/>
        <v>0</v>
      </c>
      <c r="O71" s="46">
        <f t="shared" si="35"/>
        <v>0</v>
      </c>
      <c r="P71" s="46">
        <f t="shared" si="35"/>
        <v>0</v>
      </c>
      <c r="Q71" s="46">
        <f t="shared" si="35"/>
        <v>0</v>
      </c>
      <c r="R71" s="46">
        <f t="shared" si="35"/>
        <v>0</v>
      </c>
      <c r="S71" s="46">
        <f t="shared" si="35"/>
        <v>0</v>
      </c>
      <c r="T71" s="46">
        <f t="shared" si="35"/>
        <v>0</v>
      </c>
      <c r="U71" s="46">
        <f t="shared" si="35"/>
        <v>0</v>
      </c>
      <c r="V71" s="46">
        <f t="shared" si="35"/>
        <v>0</v>
      </c>
      <c r="W71" s="46">
        <f t="shared" si="35"/>
        <v>0</v>
      </c>
      <c r="X71" s="46">
        <f t="shared" si="35"/>
        <v>0</v>
      </c>
      <c r="Y71" s="46">
        <f t="shared" si="35"/>
        <v>0</v>
      </c>
      <c r="Z71" s="46">
        <f t="shared" si="35"/>
        <v>0</v>
      </c>
      <c r="AA71" s="46">
        <f t="shared" si="35"/>
        <v>0</v>
      </c>
      <c r="AB71" s="46">
        <f t="shared" si="35"/>
        <v>0</v>
      </c>
      <c r="AC71" s="46">
        <f t="shared" si="35"/>
        <v>0</v>
      </c>
      <c r="AD71" s="46">
        <f t="shared" si="40"/>
        <v>0</v>
      </c>
      <c r="AE71" s="46">
        <f t="shared" si="40"/>
        <v>0</v>
      </c>
      <c r="AF71" s="46">
        <f t="shared" si="40"/>
        <v>0</v>
      </c>
      <c r="AG71" s="46">
        <f t="shared" si="40"/>
        <v>0</v>
      </c>
      <c r="AH71" s="46">
        <f t="shared" si="40"/>
        <v>0</v>
      </c>
      <c r="AI71" s="46">
        <f t="shared" si="40"/>
        <v>0</v>
      </c>
      <c r="AJ71" s="46">
        <f t="shared" si="40"/>
        <v>0</v>
      </c>
      <c r="AK71" s="46">
        <f t="shared" si="40"/>
        <v>0</v>
      </c>
      <c r="AL71" s="46">
        <f t="shared" si="40"/>
        <v>0</v>
      </c>
      <c r="AM71" s="46">
        <f t="shared" si="40"/>
        <v>0</v>
      </c>
      <c r="AN71" s="46">
        <f t="shared" si="40"/>
        <v>0</v>
      </c>
      <c r="AO71" s="46">
        <f t="shared" si="40"/>
        <v>0</v>
      </c>
      <c r="AP71" s="46">
        <f t="shared" si="40"/>
        <v>137860</v>
      </c>
      <c r="AQ71" s="46">
        <f t="shared" si="40"/>
        <v>0</v>
      </c>
      <c r="AR71" s="46">
        <f t="shared" si="40"/>
        <v>0</v>
      </c>
      <c r="AS71" s="46">
        <f t="shared" si="40"/>
        <v>0</v>
      </c>
      <c r="AT71" s="46">
        <f t="shared" si="41"/>
        <v>0</v>
      </c>
    </row>
    <row r="72" spans="1:46" x14ac:dyDescent="0.25">
      <c r="A72" s="122">
        <f t="shared" si="26"/>
        <v>2042</v>
      </c>
      <c r="B72" s="73">
        <f>'QUANTITIES - ALT 1'!L25-('QUANTITIES - ALT 1'!L25*'CAPITAL (MATERIAL) ALT 1'!$P$3)</f>
        <v>1046</v>
      </c>
      <c r="C72" s="73">
        <f>'QUANTITIES - ALT 1'!M25-('QUANTITIES - ALT 1'!M25*'CAPITAL (MATERIAL) ALT 1'!$P$3)</f>
        <v>130</v>
      </c>
      <c r="D72" s="73">
        <f>'QUANTITIES - ALT 1'!N25-('QUANTITIES - ALT 1'!N25*'CAPITAL (MATERIAL) ALT 1'!$P$3)</f>
        <v>34</v>
      </c>
      <c r="E72" s="73">
        <f>'QUANTITIES - ALT 1'!O25-('QUANTITIES - ALT 1'!O25*'CAPITAL (MATERIAL) ALT 1'!$P$3)</f>
        <v>10</v>
      </c>
      <c r="F72" s="321">
        <f t="shared" si="39"/>
        <v>1220</v>
      </c>
      <c r="G72" s="317">
        <f t="shared" si="28"/>
        <v>118198</v>
      </c>
      <c r="H72" s="44">
        <f t="shared" si="29"/>
        <v>14690</v>
      </c>
      <c r="I72" s="44">
        <f t="shared" si="30"/>
        <v>3842</v>
      </c>
      <c r="J72" s="44">
        <f t="shared" si="31"/>
        <v>1130</v>
      </c>
      <c r="K72" s="282">
        <f t="shared" si="32"/>
        <v>137860</v>
      </c>
      <c r="M72" s="26">
        <f t="shared" si="33"/>
        <v>0</v>
      </c>
      <c r="N72" s="46">
        <f t="shared" si="35"/>
        <v>0</v>
      </c>
      <c r="O72" s="46">
        <f t="shared" si="35"/>
        <v>0</v>
      </c>
      <c r="P72" s="46">
        <f t="shared" si="35"/>
        <v>0</v>
      </c>
      <c r="Q72" s="46">
        <f t="shared" si="35"/>
        <v>0</v>
      </c>
      <c r="R72" s="46">
        <f t="shared" si="35"/>
        <v>0</v>
      </c>
      <c r="S72" s="46">
        <f t="shared" si="35"/>
        <v>0</v>
      </c>
      <c r="T72" s="46">
        <f t="shared" si="35"/>
        <v>0</v>
      </c>
      <c r="U72" s="46">
        <f t="shared" si="35"/>
        <v>0</v>
      </c>
      <c r="V72" s="46">
        <f t="shared" si="35"/>
        <v>0</v>
      </c>
      <c r="W72" s="46">
        <f t="shared" si="35"/>
        <v>0</v>
      </c>
      <c r="X72" s="46">
        <f t="shared" si="35"/>
        <v>0</v>
      </c>
      <c r="Y72" s="46">
        <f t="shared" si="35"/>
        <v>0</v>
      </c>
      <c r="Z72" s="46">
        <f t="shared" si="35"/>
        <v>0</v>
      </c>
      <c r="AA72" s="46">
        <f t="shared" si="35"/>
        <v>0</v>
      </c>
      <c r="AB72" s="46">
        <f t="shared" si="35"/>
        <v>0</v>
      </c>
      <c r="AC72" s="46">
        <f t="shared" si="35"/>
        <v>0</v>
      </c>
      <c r="AD72" s="46">
        <f t="shared" si="40"/>
        <v>0</v>
      </c>
      <c r="AE72" s="46">
        <f t="shared" si="40"/>
        <v>0</v>
      </c>
      <c r="AF72" s="46">
        <f t="shared" si="40"/>
        <v>0</v>
      </c>
      <c r="AG72" s="46">
        <f t="shared" si="40"/>
        <v>0</v>
      </c>
      <c r="AH72" s="46">
        <f t="shared" si="40"/>
        <v>0</v>
      </c>
      <c r="AI72" s="46">
        <f t="shared" si="40"/>
        <v>0</v>
      </c>
      <c r="AJ72" s="46">
        <f t="shared" si="40"/>
        <v>0</v>
      </c>
      <c r="AK72" s="46">
        <f t="shared" si="40"/>
        <v>0</v>
      </c>
      <c r="AL72" s="46">
        <f t="shared" si="40"/>
        <v>0</v>
      </c>
      <c r="AM72" s="46">
        <f t="shared" si="40"/>
        <v>0</v>
      </c>
      <c r="AN72" s="46">
        <f t="shared" si="40"/>
        <v>0</v>
      </c>
      <c r="AO72" s="46">
        <f t="shared" si="40"/>
        <v>0</v>
      </c>
      <c r="AP72" s="46">
        <f t="shared" si="40"/>
        <v>0</v>
      </c>
      <c r="AQ72" s="46">
        <f t="shared" si="40"/>
        <v>137860</v>
      </c>
      <c r="AR72" s="46">
        <f t="shared" si="40"/>
        <v>0</v>
      </c>
      <c r="AS72" s="46">
        <f t="shared" si="40"/>
        <v>0</v>
      </c>
      <c r="AT72" s="46">
        <f t="shared" si="41"/>
        <v>0</v>
      </c>
    </row>
    <row r="73" spans="1:46" x14ac:dyDescent="0.25">
      <c r="A73" s="122">
        <f t="shared" si="26"/>
        <v>2043</v>
      </c>
      <c r="B73" s="73">
        <f>'QUANTITIES - ALT 1'!L26-('QUANTITIES - ALT 1'!L26*'CAPITAL (MATERIAL) ALT 1'!$P$3)</f>
        <v>1046</v>
      </c>
      <c r="C73" s="73">
        <f>'QUANTITIES - ALT 1'!M26-('QUANTITIES - ALT 1'!M26*'CAPITAL (MATERIAL) ALT 1'!$P$3)</f>
        <v>130</v>
      </c>
      <c r="D73" s="73">
        <f>'QUANTITIES - ALT 1'!N26-('QUANTITIES - ALT 1'!N26*'CAPITAL (MATERIAL) ALT 1'!$P$3)</f>
        <v>34</v>
      </c>
      <c r="E73" s="73">
        <f>'QUANTITIES - ALT 1'!O26-('QUANTITIES - ALT 1'!O26*'CAPITAL (MATERIAL) ALT 1'!$P$3)</f>
        <v>10</v>
      </c>
      <c r="F73" s="321">
        <f t="shared" si="39"/>
        <v>1220</v>
      </c>
      <c r="G73" s="317">
        <f t="shared" si="28"/>
        <v>118198</v>
      </c>
      <c r="H73" s="44">
        <f t="shared" si="29"/>
        <v>14690</v>
      </c>
      <c r="I73" s="44">
        <f t="shared" si="30"/>
        <v>3842</v>
      </c>
      <c r="J73" s="44">
        <f t="shared" si="31"/>
        <v>1130</v>
      </c>
      <c r="K73" s="282">
        <f t="shared" si="32"/>
        <v>137860</v>
      </c>
      <c r="M73" s="26">
        <f t="shared" si="33"/>
        <v>0</v>
      </c>
      <c r="N73" s="46">
        <f t="shared" si="35"/>
        <v>0</v>
      </c>
      <c r="O73" s="46">
        <f t="shared" si="35"/>
        <v>0</v>
      </c>
      <c r="P73" s="46">
        <f t="shared" si="35"/>
        <v>0</v>
      </c>
      <c r="Q73" s="46">
        <f t="shared" si="35"/>
        <v>0</v>
      </c>
      <c r="R73" s="46">
        <f t="shared" si="35"/>
        <v>0</v>
      </c>
      <c r="S73" s="46">
        <f t="shared" si="35"/>
        <v>0</v>
      </c>
      <c r="T73" s="46">
        <f t="shared" si="35"/>
        <v>0</v>
      </c>
      <c r="U73" s="46">
        <f t="shared" si="35"/>
        <v>0</v>
      </c>
      <c r="V73" s="46">
        <f t="shared" si="35"/>
        <v>0</v>
      </c>
      <c r="W73" s="46">
        <f t="shared" si="35"/>
        <v>0</v>
      </c>
      <c r="X73" s="46">
        <f t="shared" si="35"/>
        <v>0</v>
      </c>
      <c r="Y73" s="46">
        <f t="shared" si="35"/>
        <v>0</v>
      </c>
      <c r="Z73" s="46">
        <f t="shared" si="35"/>
        <v>0</v>
      </c>
      <c r="AA73" s="46">
        <f t="shared" si="35"/>
        <v>0</v>
      </c>
      <c r="AB73" s="46">
        <f t="shared" si="35"/>
        <v>0</v>
      </c>
      <c r="AC73" s="46">
        <f t="shared" si="35"/>
        <v>0</v>
      </c>
      <c r="AD73" s="46">
        <f t="shared" si="40"/>
        <v>0</v>
      </c>
      <c r="AE73" s="46">
        <f t="shared" si="40"/>
        <v>0</v>
      </c>
      <c r="AF73" s="46">
        <f t="shared" si="40"/>
        <v>0</v>
      </c>
      <c r="AG73" s="46">
        <f t="shared" si="40"/>
        <v>0</v>
      </c>
      <c r="AH73" s="46">
        <f t="shared" si="40"/>
        <v>0</v>
      </c>
      <c r="AI73" s="46">
        <f t="shared" si="40"/>
        <v>0</v>
      </c>
      <c r="AJ73" s="46">
        <f t="shared" si="40"/>
        <v>0</v>
      </c>
      <c r="AK73" s="46">
        <f t="shared" si="40"/>
        <v>0</v>
      </c>
      <c r="AL73" s="46">
        <f t="shared" si="40"/>
        <v>0</v>
      </c>
      <c r="AM73" s="46">
        <f t="shared" si="40"/>
        <v>0</v>
      </c>
      <c r="AN73" s="46">
        <f t="shared" si="40"/>
        <v>0</v>
      </c>
      <c r="AO73" s="46">
        <f t="shared" si="40"/>
        <v>0</v>
      </c>
      <c r="AP73" s="46">
        <f t="shared" si="40"/>
        <v>0</v>
      </c>
      <c r="AQ73" s="46">
        <f t="shared" si="40"/>
        <v>0</v>
      </c>
      <c r="AR73" s="46">
        <f t="shared" si="40"/>
        <v>137860</v>
      </c>
      <c r="AS73" s="46">
        <f t="shared" si="40"/>
        <v>0</v>
      </c>
      <c r="AT73" s="46">
        <f t="shared" si="41"/>
        <v>0</v>
      </c>
    </row>
    <row r="74" spans="1:46" x14ac:dyDescent="0.25">
      <c r="A74" s="122">
        <f t="shared" si="26"/>
        <v>2044</v>
      </c>
      <c r="B74" s="73">
        <f>'QUANTITIES - ALT 1'!L27-('QUANTITIES - ALT 1'!L27*'CAPITAL (MATERIAL) ALT 1'!$P$3)</f>
        <v>1046</v>
      </c>
      <c r="C74" s="73">
        <f>'QUANTITIES - ALT 1'!M27-('QUANTITIES - ALT 1'!M27*'CAPITAL (MATERIAL) ALT 1'!$P$3)</f>
        <v>130</v>
      </c>
      <c r="D74" s="73">
        <f>'QUANTITIES - ALT 1'!N27-('QUANTITIES - ALT 1'!N27*'CAPITAL (MATERIAL) ALT 1'!$P$3)</f>
        <v>34</v>
      </c>
      <c r="E74" s="73">
        <f>'QUANTITIES - ALT 1'!O27-('QUANTITIES - ALT 1'!O27*'CAPITAL (MATERIAL) ALT 1'!$P$3)</f>
        <v>10</v>
      </c>
      <c r="F74" s="321">
        <f t="shared" si="39"/>
        <v>1220</v>
      </c>
      <c r="G74" s="317">
        <f t="shared" si="28"/>
        <v>118198</v>
      </c>
      <c r="H74" s="44">
        <f t="shared" si="29"/>
        <v>14690</v>
      </c>
      <c r="I74" s="44">
        <f t="shared" si="30"/>
        <v>3842</v>
      </c>
      <c r="J74" s="44">
        <f t="shared" si="31"/>
        <v>1130</v>
      </c>
      <c r="K74" s="282">
        <f t="shared" si="32"/>
        <v>137860</v>
      </c>
      <c r="M74" s="26">
        <f t="shared" si="33"/>
        <v>0</v>
      </c>
      <c r="N74" s="46">
        <f t="shared" si="35"/>
        <v>0</v>
      </c>
      <c r="O74" s="46">
        <f t="shared" si="35"/>
        <v>0</v>
      </c>
      <c r="P74" s="46">
        <f t="shared" si="35"/>
        <v>0</v>
      </c>
      <c r="Q74" s="46">
        <f t="shared" si="35"/>
        <v>0</v>
      </c>
      <c r="R74" s="46">
        <f t="shared" si="35"/>
        <v>0</v>
      </c>
      <c r="S74" s="46">
        <f t="shared" si="35"/>
        <v>0</v>
      </c>
      <c r="T74" s="46">
        <f t="shared" si="35"/>
        <v>0</v>
      </c>
      <c r="U74" s="46">
        <f t="shared" si="35"/>
        <v>0</v>
      </c>
      <c r="V74" s="46">
        <f t="shared" si="35"/>
        <v>0</v>
      </c>
      <c r="W74" s="46">
        <f t="shared" si="35"/>
        <v>0</v>
      </c>
      <c r="X74" s="46">
        <f t="shared" si="35"/>
        <v>0</v>
      </c>
      <c r="Y74" s="46">
        <f t="shared" si="35"/>
        <v>0</v>
      </c>
      <c r="Z74" s="46">
        <f t="shared" si="35"/>
        <v>0</v>
      </c>
      <c r="AA74" s="46">
        <f t="shared" si="35"/>
        <v>0</v>
      </c>
      <c r="AB74" s="46">
        <f t="shared" si="35"/>
        <v>0</v>
      </c>
      <c r="AC74" s="46">
        <f t="shared" si="35"/>
        <v>0</v>
      </c>
      <c r="AD74" s="46">
        <f t="shared" si="40"/>
        <v>0</v>
      </c>
      <c r="AE74" s="46">
        <f t="shared" si="40"/>
        <v>0</v>
      </c>
      <c r="AF74" s="46">
        <f t="shared" si="40"/>
        <v>0</v>
      </c>
      <c r="AG74" s="46">
        <f t="shared" si="40"/>
        <v>0</v>
      </c>
      <c r="AH74" s="46">
        <f t="shared" si="40"/>
        <v>0</v>
      </c>
      <c r="AI74" s="46">
        <f t="shared" si="40"/>
        <v>0</v>
      </c>
      <c r="AJ74" s="46">
        <f t="shared" si="40"/>
        <v>0</v>
      </c>
      <c r="AK74" s="46">
        <f t="shared" si="40"/>
        <v>0</v>
      </c>
      <c r="AL74" s="46">
        <f t="shared" si="40"/>
        <v>0</v>
      </c>
      <c r="AM74" s="46">
        <f t="shared" si="40"/>
        <v>0</v>
      </c>
      <c r="AN74" s="46">
        <f t="shared" si="40"/>
        <v>0</v>
      </c>
      <c r="AO74" s="46">
        <f t="shared" si="40"/>
        <v>0</v>
      </c>
      <c r="AP74" s="46">
        <f t="shared" si="40"/>
        <v>0</v>
      </c>
      <c r="AQ74" s="46">
        <f t="shared" si="40"/>
        <v>0</v>
      </c>
      <c r="AR74" s="46">
        <f t="shared" si="40"/>
        <v>0</v>
      </c>
      <c r="AS74" s="46">
        <f t="shared" si="40"/>
        <v>137860</v>
      </c>
      <c r="AT74" s="46">
        <f t="shared" si="41"/>
        <v>0</v>
      </c>
    </row>
    <row r="75" spans="1:46" x14ac:dyDescent="0.25">
      <c r="A75" s="122">
        <f t="shared" si="26"/>
        <v>2045</v>
      </c>
      <c r="B75" s="73">
        <f>'QUANTITIES - ALT 1'!L28-('QUANTITIES - ALT 1'!L28*'CAPITAL (MATERIAL) ALT 1'!$P$3)</f>
        <v>1046</v>
      </c>
      <c r="C75" s="73">
        <f>'QUANTITIES - ALT 1'!M28-('QUANTITIES - ALT 1'!M28*'CAPITAL (MATERIAL) ALT 1'!$P$3)</f>
        <v>130</v>
      </c>
      <c r="D75" s="73">
        <f>'QUANTITIES - ALT 1'!N28-('QUANTITIES - ALT 1'!N28*'CAPITAL (MATERIAL) ALT 1'!$P$3)</f>
        <v>34</v>
      </c>
      <c r="E75" s="73">
        <f>'QUANTITIES - ALT 1'!O28-('QUANTITIES - ALT 1'!O28*'CAPITAL (MATERIAL) ALT 1'!$P$3)</f>
        <v>10</v>
      </c>
      <c r="F75" s="321">
        <f t="shared" si="39"/>
        <v>1220</v>
      </c>
      <c r="G75" s="317">
        <f t="shared" si="28"/>
        <v>118198</v>
      </c>
      <c r="H75" s="44">
        <f t="shared" si="29"/>
        <v>14690</v>
      </c>
      <c r="I75" s="44">
        <f t="shared" si="30"/>
        <v>3842</v>
      </c>
      <c r="J75" s="44">
        <f t="shared" si="31"/>
        <v>1130</v>
      </c>
      <c r="K75" s="282">
        <f t="shared" si="32"/>
        <v>137860</v>
      </c>
      <c r="M75" s="26">
        <f t="shared" ref="M75:M85" si="42">IF($A75=M$51,SUM($G75:$J75),0)*$C$4</f>
        <v>0</v>
      </c>
      <c r="N75" s="46">
        <f t="shared" si="35"/>
        <v>0</v>
      </c>
      <c r="O75" s="46">
        <f t="shared" si="35"/>
        <v>0</v>
      </c>
      <c r="P75" s="46">
        <f t="shared" si="35"/>
        <v>0</v>
      </c>
      <c r="Q75" s="46">
        <f t="shared" si="35"/>
        <v>0</v>
      </c>
      <c r="R75" s="46">
        <f t="shared" si="35"/>
        <v>0</v>
      </c>
      <c r="S75" s="46">
        <f t="shared" si="35"/>
        <v>0</v>
      </c>
      <c r="T75" s="46">
        <f t="shared" si="35"/>
        <v>0</v>
      </c>
      <c r="U75" s="46">
        <f t="shared" si="35"/>
        <v>0</v>
      </c>
      <c r="V75" s="46">
        <f t="shared" si="35"/>
        <v>0</v>
      </c>
      <c r="W75" s="46">
        <f t="shared" ref="W75:AL85" si="43">IF($A75+10=W$51,SUM($G75:$J75),IF($A75+20=W$51,SUM($G75:$J75),IF($A75+30=W$51,SUM($G75:$J75),0)))</f>
        <v>0</v>
      </c>
      <c r="X75" s="46">
        <f t="shared" si="43"/>
        <v>0</v>
      </c>
      <c r="Y75" s="46">
        <f t="shared" si="43"/>
        <v>0</v>
      </c>
      <c r="Z75" s="46">
        <f t="shared" si="43"/>
        <v>0</v>
      </c>
      <c r="AA75" s="46">
        <f t="shared" si="43"/>
        <v>0</v>
      </c>
      <c r="AB75" s="46">
        <f t="shared" si="43"/>
        <v>0</v>
      </c>
      <c r="AC75" s="46">
        <f t="shared" si="43"/>
        <v>0</v>
      </c>
      <c r="AD75" s="46">
        <f t="shared" si="43"/>
        <v>0</v>
      </c>
      <c r="AE75" s="46">
        <f t="shared" si="43"/>
        <v>0</v>
      </c>
      <c r="AF75" s="46">
        <f t="shared" si="43"/>
        <v>0</v>
      </c>
      <c r="AG75" s="46">
        <f t="shared" si="43"/>
        <v>0</v>
      </c>
      <c r="AH75" s="46">
        <f t="shared" si="43"/>
        <v>0</v>
      </c>
      <c r="AI75" s="46">
        <f t="shared" si="43"/>
        <v>0</v>
      </c>
      <c r="AJ75" s="46">
        <f t="shared" si="43"/>
        <v>0</v>
      </c>
      <c r="AK75" s="46">
        <f t="shared" si="43"/>
        <v>0</v>
      </c>
      <c r="AL75" s="46">
        <f t="shared" si="43"/>
        <v>0</v>
      </c>
      <c r="AM75" s="46">
        <f t="shared" si="40"/>
        <v>0</v>
      </c>
      <c r="AN75" s="46">
        <f t="shared" si="40"/>
        <v>0</v>
      </c>
      <c r="AO75" s="46">
        <f t="shared" si="40"/>
        <v>0</v>
      </c>
      <c r="AP75" s="46">
        <f t="shared" si="40"/>
        <v>0</v>
      </c>
      <c r="AQ75" s="46">
        <f t="shared" si="40"/>
        <v>0</v>
      </c>
      <c r="AR75" s="46">
        <f t="shared" si="40"/>
        <v>0</v>
      </c>
      <c r="AS75" s="46">
        <f t="shared" si="40"/>
        <v>0</v>
      </c>
      <c r="AT75" s="46">
        <f t="shared" si="41"/>
        <v>137860</v>
      </c>
    </row>
    <row r="76" spans="1:46" x14ac:dyDescent="0.25">
      <c r="A76" s="122">
        <f t="shared" si="26"/>
        <v>2046</v>
      </c>
      <c r="B76" s="73">
        <f>'QUANTITIES - ALT 1'!L29-('QUANTITIES - ALT 1'!L29*'CAPITAL (MATERIAL) ALT 1'!$P$3)</f>
        <v>1046</v>
      </c>
      <c r="C76" s="73">
        <f>'QUANTITIES - ALT 1'!M29-('QUANTITIES - ALT 1'!M29*'CAPITAL (MATERIAL) ALT 1'!$P$3)</f>
        <v>130</v>
      </c>
      <c r="D76" s="73">
        <f>'QUANTITIES - ALT 1'!N29-('QUANTITIES - ALT 1'!N29*'CAPITAL (MATERIAL) ALT 1'!$P$3)</f>
        <v>34</v>
      </c>
      <c r="E76" s="73">
        <f>'QUANTITIES - ALT 1'!O29-('QUANTITIES - ALT 1'!O29*'CAPITAL (MATERIAL) ALT 1'!$P$3)</f>
        <v>10</v>
      </c>
      <c r="F76" s="321">
        <f t="shared" si="39"/>
        <v>1220</v>
      </c>
      <c r="G76" s="317">
        <f t="shared" si="28"/>
        <v>118198</v>
      </c>
      <c r="H76" s="44">
        <f t="shared" si="29"/>
        <v>14690</v>
      </c>
      <c r="I76" s="44">
        <f t="shared" si="30"/>
        <v>3842</v>
      </c>
      <c r="J76" s="44">
        <f t="shared" si="31"/>
        <v>1130</v>
      </c>
      <c r="K76" s="282">
        <f t="shared" si="32"/>
        <v>137860</v>
      </c>
      <c r="M76" s="26">
        <f t="shared" si="42"/>
        <v>0</v>
      </c>
      <c r="N76" s="46">
        <f t="shared" ref="N76:V85" si="44">IF($A76+10=N$51,SUM($G76:$J76),IF($A76+20=N$51,SUM($G76:$J76),IF($A76+30=N$51,SUM($G76:$J76),0)))</f>
        <v>0</v>
      </c>
      <c r="O76" s="46">
        <f t="shared" si="44"/>
        <v>0</v>
      </c>
      <c r="P76" s="46">
        <f t="shared" si="44"/>
        <v>0</v>
      </c>
      <c r="Q76" s="46">
        <f t="shared" si="44"/>
        <v>0</v>
      </c>
      <c r="R76" s="46">
        <f t="shared" si="44"/>
        <v>0</v>
      </c>
      <c r="S76" s="46">
        <f t="shared" si="44"/>
        <v>0</v>
      </c>
      <c r="T76" s="46">
        <f t="shared" si="44"/>
        <v>0</v>
      </c>
      <c r="U76" s="46">
        <f t="shared" si="44"/>
        <v>0</v>
      </c>
      <c r="V76" s="46">
        <f t="shared" si="44"/>
        <v>0</v>
      </c>
      <c r="W76" s="46">
        <f t="shared" si="43"/>
        <v>0</v>
      </c>
      <c r="X76" s="46">
        <f t="shared" si="43"/>
        <v>0</v>
      </c>
      <c r="Y76" s="46">
        <f t="shared" si="43"/>
        <v>0</v>
      </c>
      <c r="Z76" s="46">
        <f t="shared" si="43"/>
        <v>0</v>
      </c>
      <c r="AA76" s="46">
        <f t="shared" si="43"/>
        <v>0</v>
      </c>
      <c r="AB76" s="46">
        <f t="shared" si="43"/>
        <v>0</v>
      </c>
      <c r="AC76" s="46">
        <f t="shared" si="43"/>
        <v>0</v>
      </c>
      <c r="AD76" s="46">
        <f t="shared" si="43"/>
        <v>0</v>
      </c>
      <c r="AE76" s="46">
        <f t="shared" si="43"/>
        <v>0</v>
      </c>
      <c r="AF76" s="46">
        <f t="shared" si="43"/>
        <v>0</v>
      </c>
      <c r="AG76" s="46">
        <f t="shared" si="43"/>
        <v>0</v>
      </c>
      <c r="AH76" s="46">
        <f t="shared" si="43"/>
        <v>0</v>
      </c>
      <c r="AI76" s="46">
        <f t="shared" si="43"/>
        <v>0</v>
      </c>
      <c r="AJ76" s="46">
        <f t="shared" si="43"/>
        <v>0</v>
      </c>
      <c r="AK76" s="46">
        <f t="shared" si="43"/>
        <v>0</v>
      </c>
      <c r="AL76" s="46">
        <f t="shared" si="43"/>
        <v>0</v>
      </c>
      <c r="AM76" s="46">
        <f t="shared" si="40"/>
        <v>0</v>
      </c>
      <c r="AN76" s="46">
        <f t="shared" si="40"/>
        <v>0</v>
      </c>
      <c r="AO76" s="46">
        <f t="shared" si="40"/>
        <v>0</v>
      </c>
      <c r="AP76" s="46">
        <f t="shared" si="40"/>
        <v>0</v>
      </c>
      <c r="AQ76" s="46">
        <f t="shared" si="40"/>
        <v>0</v>
      </c>
      <c r="AR76" s="46">
        <f t="shared" si="40"/>
        <v>0</v>
      </c>
      <c r="AS76" s="46">
        <f t="shared" si="40"/>
        <v>0</v>
      </c>
      <c r="AT76" s="46">
        <f t="shared" si="41"/>
        <v>0</v>
      </c>
    </row>
    <row r="77" spans="1:46" x14ac:dyDescent="0.25">
      <c r="A77" s="122">
        <f t="shared" si="26"/>
        <v>2047</v>
      </c>
      <c r="B77" s="73">
        <f>'QUANTITIES - ALT 1'!L30-('QUANTITIES - ALT 1'!L30*'CAPITAL (MATERIAL) ALT 1'!$P$3)</f>
        <v>1046</v>
      </c>
      <c r="C77" s="73">
        <f>'QUANTITIES - ALT 1'!M30-('QUANTITIES - ALT 1'!M30*'CAPITAL (MATERIAL) ALT 1'!$P$3)</f>
        <v>130</v>
      </c>
      <c r="D77" s="73">
        <f>'QUANTITIES - ALT 1'!N30-('QUANTITIES - ALT 1'!N30*'CAPITAL (MATERIAL) ALT 1'!$P$3)</f>
        <v>34</v>
      </c>
      <c r="E77" s="73">
        <f>'QUANTITIES - ALT 1'!O30-('QUANTITIES - ALT 1'!O30*'CAPITAL (MATERIAL) ALT 1'!$P$3)</f>
        <v>10</v>
      </c>
      <c r="F77" s="321">
        <f t="shared" si="39"/>
        <v>1220</v>
      </c>
      <c r="G77" s="317">
        <f t="shared" si="28"/>
        <v>118198</v>
      </c>
      <c r="H77" s="44">
        <f t="shared" si="29"/>
        <v>14690</v>
      </c>
      <c r="I77" s="44">
        <f t="shared" si="30"/>
        <v>3842</v>
      </c>
      <c r="J77" s="44">
        <f t="shared" si="31"/>
        <v>1130</v>
      </c>
      <c r="K77" s="282">
        <f t="shared" si="32"/>
        <v>137860</v>
      </c>
      <c r="M77" s="26">
        <f t="shared" si="42"/>
        <v>0</v>
      </c>
      <c r="N77" s="46">
        <f t="shared" si="44"/>
        <v>0</v>
      </c>
      <c r="O77" s="46">
        <f t="shared" si="44"/>
        <v>0</v>
      </c>
      <c r="P77" s="46">
        <f t="shared" si="44"/>
        <v>0</v>
      </c>
      <c r="Q77" s="46">
        <f t="shared" si="44"/>
        <v>0</v>
      </c>
      <c r="R77" s="46">
        <f t="shared" si="44"/>
        <v>0</v>
      </c>
      <c r="S77" s="46">
        <f t="shared" si="44"/>
        <v>0</v>
      </c>
      <c r="T77" s="46">
        <f t="shared" si="44"/>
        <v>0</v>
      </c>
      <c r="U77" s="46">
        <f t="shared" si="44"/>
        <v>0</v>
      </c>
      <c r="V77" s="46">
        <f t="shared" si="44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E77" s="46">
        <f t="shared" si="43"/>
        <v>0</v>
      </c>
      <c r="AF77" s="46">
        <f t="shared" si="43"/>
        <v>0</v>
      </c>
      <c r="AG77" s="46">
        <f t="shared" si="43"/>
        <v>0</v>
      </c>
      <c r="AH77" s="46">
        <f t="shared" si="43"/>
        <v>0</v>
      </c>
      <c r="AI77" s="46">
        <f t="shared" si="43"/>
        <v>0</v>
      </c>
      <c r="AJ77" s="46">
        <f t="shared" si="43"/>
        <v>0</v>
      </c>
      <c r="AK77" s="46">
        <f t="shared" si="43"/>
        <v>0</v>
      </c>
      <c r="AL77" s="46">
        <f t="shared" si="43"/>
        <v>0</v>
      </c>
      <c r="AM77" s="46">
        <f t="shared" si="40"/>
        <v>0</v>
      </c>
      <c r="AN77" s="46">
        <f t="shared" ref="AN77:AS85" si="45">IF($A77+10=AN$51,SUM($G77:$J77),IF($A77+20=AN$51,SUM($G77:$J77),IF($A77+30=AN$51,SUM($G77:$J77),0)))</f>
        <v>0</v>
      </c>
      <c r="AO77" s="46">
        <f t="shared" si="45"/>
        <v>0</v>
      </c>
      <c r="AP77" s="46">
        <f t="shared" si="45"/>
        <v>0</v>
      </c>
      <c r="AQ77" s="46">
        <f t="shared" si="45"/>
        <v>0</v>
      </c>
      <c r="AR77" s="46">
        <f t="shared" si="45"/>
        <v>0</v>
      </c>
      <c r="AS77" s="46">
        <f t="shared" si="45"/>
        <v>0</v>
      </c>
      <c r="AT77" s="46">
        <f t="shared" si="41"/>
        <v>0</v>
      </c>
    </row>
    <row r="78" spans="1:46" x14ac:dyDescent="0.25">
      <c r="A78" s="122">
        <f t="shared" si="26"/>
        <v>2048</v>
      </c>
      <c r="B78" s="73">
        <f>'QUANTITIES - ALT 1'!L31-('QUANTITIES - ALT 1'!L31*'CAPITAL (MATERIAL) ALT 1'!$P$3)</f>
        <v>1046</v>
      </c>
      <c r="C78" s="73">
        <f>'QUANTITIES - ALT 1'!M31-('QUANTITIES - ALT 1'!M31*'CAPITAL (MATERIAL) ALT 1'!$P$3)</f>
        <v>130</v>
      </c>
      <c r="D78" s="73">
        <f>'QUANTITIES - ALT 1'!N31-('QUANTITIES - ALT 1'!N31*'CAPITAL (MATERIAL) ALT 1'!$P$3)</f>
        <v>34</v>
      </c>
      <c r="E78" s="73">
        <f>'QUANTITIES - ALT 1'!O31-('QUANTITIES - ALT 1'!O31*'CAPITAL (MATERIAL) ALT 1'!$P$3)</f>
        <v>10</v>
      </c>
      <c r="F78" s="321">
        <f t="shared" si="39"/>
        <v>1220</v>
      </c>
      <c r="G78" s="317">
        <f t="shared" si="28"/>
        <v>118198</v>
      </c>
      <c r="H78" s="44">
        <f t="shared" si="29"/>
        <v>14690</v>
      </c>
      <c r="I78" s="44">
        <f t="shared" si="30"/>
        <v>3842</v>
      </c>
      <c r="J78" s="44">
        <f t="shared" si="31"/>
        <v>1130</v>
      </c>
      <c r="K78" s="282">
        <f t="shared" si="32"/>
        <v>137860</v>
      </c>
      <c r="M78" s="26">
        <f t="shared" si="42"/>
        <v>0</v>
      </c>
      <c r="N78" s="46">
        <f t="shared" si="44"/>
        <v>0</v>
      </c>
      <c r="O78" s="46">
        <f t="shared" si="44"/>
        <v>0</v>
      </c>
      <c r="P78" s="46">
        <f t="shared" si="44"/>
        <v>0</v>
      </c>
      <c r="Q78" s="46">
        <f t="shared" si="44"/>
        <v>0</v>
      </c>
      <c r="R78" s="46">
        <f t="shared" si="44"/>
        <v>0</v>
      </c>
      <c r="S78" s="46">
        <f t="shared" si="44"/>
        <v>0</v>
      </c>
      <c r="T78" s="46">
        <f t="shared" si="44"/>
        <v>0</v>
      </c>
      <c r="U78" s="46">
        <f t="shared" si="44"/>
        <v>0</v>
      </c>
      <c r="V78" s="46">
        <f t="shared" si="44"/>
        <v>0</v>
      </c>
      <c r="W78" s="46">
        <f t="shared" si="43"/>
        <v>0</v>
      </c>
      <c r="X78" s="46">
        <f t="shared" si="43"/>
        <v>0</v>
      </c>
      <c r="Y78" s="46">
        <f t="shared" si="43"/>
        <v>0</v>
      </c>
      <c r="Z78" s="46">
        <f t="shared" si="43"/>
        <v>0</v>
      </c>
      <c r="AA78" s="46">
        <f t="shared" si="43"/>
        <v>0</v>
      </c>
      <c r="AB78" s="46">
        <f t="shared" si="43"/>
        <v>0</v>
      </c>
      <c r="AC78" s="46">
        <f t="shared" si="43"/>
        <v>0</v>
      </c>
      <c r="AD78" s="46">
        <f t="shared" si="43"/>
        <v>0</v>
      </c>
      <c r="AE78" s="46">
        <f t="shared" si="43"/>
        <v>0</v>
      </c>
      <c r="AF78" s="46">
        <f t="shared" si="43"/>
        <v>0</v>
      </c>
      <c r="AG78" s="46">
        <f t="shared" si="43"/>
        <v>0</v>
      </c>
      <c r="AH78" s="46">
        <f t="shared" si="43"/>
        <v>0</v>
      </c>
      <c r="AI78" s="46">
        <f t="shared" si="43"/>
        <v>0</v>
      </c>
      <c r="AJ78" s="46">
        <f t="shared" si="43"/>
        <v>0</v>
      </c>
      <c r="AK78" s="46">
        <f t="shared" si="43"/>
        <v>0</v>
      </c>
      <c r="AL78" s="46">
        <f t="shared" si="43"/>
        <v>0</v>
      </c>
      <c r="AM78" s="46">
        <f t="shared" ref="AM78:AM85" si="46">IF($A78+10=AM$51,SUM($G78:$J78),IF($A78+20=AM$51,SUM($G78:$J78),IF($A78+30=AM$51,SUM($G78:$J78),0)))</f>
        <v>0</v>
      </c>
      <c r="AN78" s="46">
        <f t="shared" si="45"/>
        <v>0</v>
      </c>
      <c r="AO78" s="46">
        <f t="shared" si="45"/>
        <v>0</v>
      </c>
      <c r="AP78" s="46">
        <f t="shared" si="45"/>
        <v>0</v>
      </c>
      <c r="AQ78" s="46">
        <f t="shared" si="45"/>
        <v>0</v>
      </c>
      <c r="AR78" s="46">
        <f t="shared" si="45"/>
        <v>0</v>
      </c>
      <c r="AS78" s="46">
        <f t="shared" si="45"/>
        <v>0</v>
      </c>
      <c r="AT78" s="46">
        <f t="shared" si="41"/>
        <v>0</v>
      </c>
    </row>
    <row r="79" spans="1:46" x14ac:dyDescent="0.25">
      <c r="A79" s="122">
        <f t="shared" si="26"/>
        <v>2049</v>
      </c>
      <c r="B79" s="73">
        <f>'QUANTITIES - ALT 1'!L32-('QUANTITIES - ALT 1'!L32*'CAPITAL (MATERIAL) ALT 1'!$P$3)</f>
        <v>1046</v>
      </c>
      <c r="C79" s="73">
        <f>'QUANTITIES - ALT 1'!M32-('QUANTITIES - ALT 1'!M32*'CAPITAL (MATERIAL) ALT 1'!$P$3)</f>
        <v>130</v>
      </c>
      <c r="D79" s="73">
        <f>'QUANTITIES - ALT 1'!N32-('QUANTITIES - ALT 1'!N32*'CAPITAL (MATERIAL) ALT 1'!$P$3)</f>
        <v>34</v>
      </c>
      <c r="E79" s="73">
        <f>'QUANTITIES - ALT 1'!O32-('QUANTITIES - ALT 1'!O32*'CAPITAL (MATERIAL) ALT 1'!$P$3)</f>
        <v>10</v>
      </c>
      <c r="F79" s="321">
        <f t="shared" si="39"/>
        <v>1220</v>
      </c>
      <c r="G79" s="317">
        <f t="shared" si="28"/>
        <v>118198</v>
      </c>
      <c r="H79" s="44">
        <f t="shared" si="29"/>
        <v>14690</v>
      </c>
      <c r="I79" s="44">
        <f t="shared" si="30"/>
        <v>3842</v>
      </c>
      <c r="J79" s="44">
        <f t="shared" si="31"/>
        <v>1130</v>
      </c>
      <c r="K79" s="282">
        <f t="shared" si="32"/>
        <v>137860</v>
      </c>
      <c r="M79" s="26">
        <f t="shared" si="42"/>
        <v>0</v>
      </c>
      <c r="N79" s="46">
        <f t="shared" si="44"/>
        <v>0</v>
      </c>
      <c r="O79" s="46">
        <f t="shared" si="44"/>
        <v>0</v>
      </c>
      <c r="P79" s="46">
        <f t="shared" si="44"/>
        <v>0</v>
      </c>
      <c r="Q79" s="46">
        <f t="shared" si="44"/>
        <v>0</v>
      </c>
      <c r="R79" s="46">
        <f t="shared" si="44"/>
        <v>0</v>
      </c>
      <c r="S79" s="46">
        <f t="shared" si="44"/>
        <v>0</v>
      </c>
      <c r="T79" s="46">
        <f t="shared" si="44"/>
        <v>0</v>
      </c>
      <c r="U79" s="46">
        <f t="shared" si="44"/>
        <v>0</v>
      </c>
      <c r="V79" s="46">
        <f t="shared" si="44"/>
        <v>0</v>
      </c>
      <c r="W79" s="46">
        <f t="shared" si="43"/>
        <v>0</v>
      </c>
      <c r="X79" s="46">
        <f t="shared" si="43"/>
        <v>0</v>
      </c>
      <c r="Y79" s="46">
        <f t="shared" si="43"/>
        <v>0</v>
      </c>
      <c r="Z79" s="46">
        <f t="shared" si="43"/>
        <v>0</v>
      </c>
      <c r="AA79" s="46">
        <f t="shared" si="43"/>
        <v>0</v>
      </c>
      <c r="AB79" s="46">
        <f t="shared" si="43"/>
        <v>0</v>
      </c>
      <c r="AC79" s="46">
        <f t="shared" si="43"/>
        <v>0</v>
      </c>
      <c r="AD79" s="46">
        <f t="shared" si="43"/>
        <v>0</v>
      </c>
      <c r="AE79" s="46">
        <f t="shared" si="43"/>
        <v>0</v>
      </c>
      <c r="AF79" s="46">
        <f t="shared" si="43"/>
        <v>0</v>
      </c>
      <c r="AG79" s="46">
        <f t="shared" si="43"/>
        <v>0</v>
      </c>
      <c r="AH79" s="46">
        <f t="shared" si="43"/>
        <v>0</v>
      </c>
      <c r="AI79" s="46">
        <f t="shared" si="43"/>
        <v>0</v>
      </c>
      <c r="AJ79" s="46">
        <f t="shared" si="43"/>
        <v>0</v>
      </c>
      <c r="AK79" s="46">
        <f t="shared" si="43"/>
        <v>0</v>
      </c>
      <c r="AL79" s="46">
        <f t="shared" si="43"/>
        <v>0</v>
      </c>
      <c r="AM79" s="46">
        <f t="shared" si="46"/>
        <v>0</v>
      </c>
      <c r="AN79" s="46">
        <f t="shared" si="45"/>
        <v>0</v>
      </c>
      <c r="AO79" s="46">
        <f t="shared" si="45"/>
        <v>0</v>
      </c>
      <c r="AP79" s="46">
        <f t="shared" si="45"/>
        <v>0</v>
      </c>
      <c r="AQ79" s="46">
        <f t="shared" si="45"/>
        <v>0</v>
      </c>
      <c r="AR79" s="46">
        <f t="shared" si="45"/>
        <v>0</v>
      </c>
      <c r="AS79" s="46">
        <f t="shared" si="45"/>
        <v>0</v>
      </c>
      <c r="AT79" s="46">
        <f t="shared" si="41"/>
        <v>0</v>
      </c>
    </row>
    <row r="80" spans="1:46" x14ac:dyDescent="0.25">
      <c r="A80" s="122">
        <f t="shared" si="26"/>
        <v>2050</v>
      </c>
      <c r="B80" s="73">
        <f>'QUANTITIES - ALT 1'!L33-('QUANTITIES - ALT 1'!L33*'CAPITAL (MATERIAL) ALT 1'!$P$3)</f>
        <v>1046</v>
      </c>
      <c r="C80" s="73">
        <f>'QUANTITIES - ALT 1'!M33-('QUANTITIES - ALT 1'!M33*'CAPITAL (MATERIAL) ALT 1'!$P$3)</f>
        <v>130</v>
      </c>
      <c r="D80" s="73">
        <f>'QUANTITIES - ALT 1'!N33-('QUANTITIES - ALT 1'!N33*'CAPITAL (MATERIAL) ALT 1'!$P$3)</f>
        <v>34</v>
      </c>
      <c r="E80" s="73">
        <f>'QUANTITIES - ALT 1'!O33-('QUANTITIES - ALT 1'!O33*'CAPITAL (MATERIAL) ALT 1'!$P$3)</f>
        <v>10</v>
      </c>
      <c r="F80" s="321">
        <f t="shared" si="39"/>
        <v>1220</v>
      </c>
      <c r="G80" s="317">
        <f t="shared" si="28"/>
        <v>118198</v>
      </c>
      <c r="H80" s="44">
        <f t="shared" si="29"/>
        <v>14690</v>
      </c>
      <c r="I80" s="44">
        <f t="shared" si="30"/>
        <v>3842</v>
      </c>
      <c r="J80" s="44">
        <f t="shared" si="31"/>
        <v>1130</v>
      </c>
      <c r="K80" s="282">
        <f t="shared" si="32"/>
        <v>137860</v>
      </c>
      <c r="M80" s="26">
        <f t="shared" si="42"/>
        <v>0</v>
      </c>
      <c r="N80" s="46">
        <f t="shared" si="44"/>
        <v>0</v>
      </c>
      <c r="O80" s="46">
        <f t="shared" si="44"/>
        <v>0</v>
      </c>
      <c r="P80" s="46">
        <f t="shared" si="44"/>
        <v>0</v>
      </c>
      <c r="Q80" s="46">
        <f t="shared" si="44"/>
        <v>0</v>
      </c>
      <c r="R80" s="46">
        <f t="shared" si="44"/>
        <v>0</v>
      </c>
      <c r="S80" s="46">
        <f t="shared" si="44"/>
        <v>0</v>
      </c>
      <c r="T80" s="46">
        <f t="shared" si="44"/>
        <v>0</v>
      </c>
      <c r="U80" s="46">
        <f t="shared" si="44"/>
        <v>0</v>
      </c>
      <c r="V80" s="46">
        <f t="shared" si="44"/>
        <v>0</v>
      </c>
      <c r="W80" s="46">
        <f t="shared" si="43"/>
        <v>0</v>
      </c>
      <c r="X80" s="46">
        <f t="shared" si="43"/>
        <v>0</v>
      </c>
      <c r="Y80" s="46">
        <f t="shared" si="43"/>
        <v>0</v>
      </c>
      <c r="Z80" s="46">
        <f t="shared" si="43"/>
        <v>0</v>
      </c>
      <c r="AA80" s="46">
        <f t="shared" si="43"/>
        <v>0</v>
      </c>
      <c r="AB80" s="46">
        <f t="shared" si="43"/>
        <v>0</v>
      </c>
      <c r="AC80" s="46">
        <f t="shared" si="43"/>
        <v>0</v>
      </c>
      <c r="AD80" s="46">
        <f t="shared" si="43"/>
        <v>0</v>
      </c>
      <c r="AE80" s="46">
        <f t="shared" si="43"/>
        <v>0</v>
      </c>
      <c r="AF80" s="46">
        <f t="shared" si="43"/>
        <v>0</v>
      </c>
      <c r="AG80" s="46">
        <f t="shared" si="43"/>
        <v>0</v>
      </c>
      <c r="AH80" s="46">
        <f t="shared" si="43"/>
        <v>0</v>
      </c>
      <c r="AI80" s="46">
        <f t="shared" si="43"/>
        <v>0</v>
      </c>
      <c r="AJ80" s="46">
        <f t="shared" si="43"/>
        <v>0</v>
      </c>
      <c r="AK80" s="46">
        <f t="shared" si="43"/>
        <v>0</v>
      </c>
      <c r="AL80" s="46">
        <f t="shared" si="43"/>
        <v>0</v>
      </c>
      <c r="AM80" s="46">
        <f t="shared" si="46"/>
        <v>0</v>
      </c>
      <c r="AN80" s="46">
        <f t="shared" si="45"/>
        <v>0</v>
      </c>
      <c r="AO80" s="46">
        <f t="shared" si="45"/>
        <v>0</v>
      </c>
      <c r="AP80" s="46">
        <f t="shared" si="45"/>
        <v>0</v>
      </c>
      <c r="AQ80" s="46">
        <f t="shared" si="45"/>
        <v>0</v>
      </c>
      <c r="AR80" s="46">
        <f t="shared" si="45"/>
        <v>0</v>
      </c>
      <c r="AS80" s="46">
        <f t="shared" si="45"/>
        <v>0</v>
      </c>
      <c r="AT80" s="46">
        <f t="shared" si="41"/>
        <v>0</v>
      </c>
    </row>
    <row r="81" spans="1:46" x14ac:dyDescent="0.25">
      <c r="A81" s="122">
        <f t="shared" si="26"/>
        <v>2051</v>
      </c>
      <c r="B81" s="73">
        <f>'QUANTITIES - ALT 1'!L34-('QUANTITIES - ALT 1'!L34*'CAPITAL (MATERIAL) ALT 1'!$P$3)</f>
        <v>1046</v>
      </c>
      <c r="C81" s="73">
        <f>'QUANTITIES - ALT 1'!M34-('QUANTITIES - ALT 1'!M34*'CAPITAL (MATERIAL) ALT 1'!$P$3)</f>
        <v>130</v>
      </c>
      <c r="D81" s="73">
        <f>'QUANTITIES - ALT 1'!N34-('QUANTITIES - ALT 1'!N34*'CAPITAL (MATERIAL) ALT 1'!$P$3)</f>
        <v>34</v>
      </c>
      <c r="E81" s="73">
        <f>'QUANTITIES - ALT 1'!O34-('QUANTITIES - ALT 1'!O34*'CAPITAL (MATERIAL) ALT 1'!$P$3)</f>
        <v>10</v>
      </c>
      <c r="F81" s="321">
        <f t="shared" si="39"/>
        <v>1220</v>
      </c>
      <c r="G81" s="317">
        <f t="shared" si="28"/>
        <v>118198</v>
      </c>
      <c r="H81" s="44">
        <f t="shared" si="29"/>
        <v>14690</v>
      </c>
      <c r="I81" s="44">
        <f t="shared" si="30"/>
        <v>3842</v>
      </c>
      <c r="J81" s="44">
        <f t="shared" si="31"/>
        <v>1130</v>
      </c>
      <c r="K81" s="282">
        <f t="shared" si="32"/>
        <v>137860</v>
      </c>
      <c r="M81" s="26">
        <f t="shared" si="42"/>
        <v>0</v>
      </c>
      <c r="N81" s="46">
        <f t="shared" si="44"/>
        <v>0</v>
      </c>
      <c r="O81" s="46">
        <f t="shared" si="44"/>
        <v>0</v>
      </c>
      <c r="P81" s="46">
        <f t="shared" si="44"/>
        <v>0</v>
      </c>
      <c r="Q81" s="46">
        <f t="shared" si="44"/>
        <v>0</v>
      </c>
      <c r="R81" s="46">
        <f t="shared" si="44"/>
        <v>0</v>
      </c>
      <c r="S81" s="46">
        <f t="shared" si="44"/>
        <v>0</v>
      </c>
      <c r="T81" s="46">
        <f t="shared" si="44"/>
        <v>0</v>
      </c>
      <c r="U81" s="46">
        <f t="shared" si="44"/>
        <v>0</v>
      </c>
      <c r="V81" s="46">
        <f t="shared" si="44"/>
        <v>0</v>
      </c>
      <c r="W81" s="46">
        <f t="shared" si="43"/>
        <v>0</v>
      </c>
      <c r="X81" s="46">
        <f t="shared" si="43"/>
        <v>0</v>
      </c>
      <c r="Y81" s="46">
        <f t="shared" si="43"/>
        <v>0</v>
      </c>
      <c r="Z81" s="46">
        <f t="shared" si="43"/>
        <v>0</v>
      </c>
      <c r="AA81" s="46">
        <f t="shared" si="43"/>
        <v>0</v>
      </c>
      <c r="AB81" s="46">
        <f t="shared" si="43"/>
        <v>0</v>
      </c>
      <c r="AC81" s="46">
        <f t="shared" si="43"/>
        <v>0</v>
      </c>
      <c r="AD81" s="46">
        <f t="shared" si="43"/>
        <v>0</v>
      </c>
      <c r="AE81" s="46">
        <f t="shared" si="43"/>
        <v>0</v>
      </c>
      <c r="AF81" s="46">
        <f t="shared" si="43"/>
        <v>0</v>
      </c>
      <c r="AG81" s="46">
        <f t="shared" si="43"/>
        <v>0</v>
      </c>
      <c r="AH81" s="46">
        <f t="shared" si="43"/>
        <v>0</v>
      </c>
      <c r="AI81" s="46">
        <f t="shared" si="43"/>
        <v>0</v>
      </c>
      <c r="AJ81" s="46">
        <f t="shared" si="43"/>
        <v>0</v>
      </c>
      <c r="AK81" s="46">
        <f t="shared" si="43"/>
        <v>0</v>
      </c>
      <c r="AL81" s="46">
        <f t="shared" si="43"/>
        <v>0</v>
      </c>
      <c r="AM81" s="46">
        <f t="shared" si="46"/>
        <v>0</v>
      </c>
      <c r="AN81" s="46">
        <f t="shared" si="45"/>
        <v>0</v>
      </c>
      <c r="AO81" s="46">
        <f t="shared" si="45"/>
        <v>0</v>
      </c>
      <c r="AP81" s="46">
        <f t="shared" si="45"/>
        <v>0</v>
      </c>
      <c r="AQ81" s="46">
        <f t="shared" si="45"/>
        <v>0</v>
      </c>
      <c r="AR81" s="46">
        <f t="shared" si="45"/>
        <v>0</v>
      </c>
      <c r="AS81" s="46">
        <f t="shared" si="45"/>
        <v>0</v>
      </c>
      <c r="AT81" s="46">
        <f t="shared" si="41"/>
        <v>0</v>
      </c>
    </row>
    <row r="82" spans="1:46" x14ac:dyDescent="0.25">
      <c r="A82" s="122">
        <f t="shared" si="26"/>
        <v>2052</v>
      </c>
      <c r="B82" s="73">
        <f>'QUANTITIES - ALT 1'!L35-('QUANTITIES - ALT 1'!L35*'CAPITAL (MATERIAL) ALT 1'!$P$3)</f>
        <v>1046</v>
      </c>
      <c r="C82" s="73">
        <f>'QUANTITIES - ALT 1'!M35-('QUANTITIES - ALT 1'!M35*'CAPITAL (MATERIAL) ALT 1'!$P$3)</f>
        <v>130</v>
      </c>
      <c r="D82" s="73">
        <f>'QUANTITIES - ALT 1'!N35-('QUANTITIES - ALT 1'!N35*'CAPITAL (MATERIAL) ALT 1'!$P$3)</f>
        <v>34</v>
      </c>
      <c r="E82" s="73">
        <f>'QUANTITIES - ALT 1'!O35-('QUANTITIES - ALT 1'!O35*'CAPITAL (MATERIAL) ALT 1'!$P$3)</f>
        <v>10</v>
      </c>
      <c r="F82" s="321">
        <f t="shared" si="39"/>
        <v>1220</v>
      </c>
      <c r="G82" s="317">
        <f t="shared" si="28"/>
        <v>118198</v>
      </c>
      <c r="H82" s="44">
        <f t="shared" si="29"/>
        <v>14690</v>
      </c>
      <c r="I82" s="44">
        <f t="shared" si="30"/>
        <v>3842</v>
      </c>
      <c r="J82" s="44">
        <f t="shared" si="31"/>
        <v>1130</v>
      </c>
      <c r="K82" s="282">
        <f t="shared" si="32"/>
        <v>137860</v>
      </c>
      <c r="M82" s="26">
        <f t="shared" si="42"/>
        <v>0</v>
      </c>
      <c r="N82" s="46">
        <f t="shared" si="44"/>
        <v>0</v>
      </c>
      <c r="O82" s="46">
        <f t="shared" si="44"/>
        <v>0</v>
      </c>
      <c r="P82" s="46">
        <f t="shared" si="44"/>
        <v>0</v>
      </c>
      <c r="Q82" s="46">
        <f t="shared" si="44"/>
        <v>0</v>
      </c>
      <c r="R82" s="46">
        <f t="shared" si="44"/>
        <v>0</v>
      </c>
      <c r="S82" s="46">
        <f t="shared" si="44"/>
        <v>0</v>
      </c>
      <c r="T82" s="46">
        <f t="shared" si="44"/>
        <v>0</v>
      </c>
      <c r="U82" s="46">
        <f t="shared" si="44"/>
        <v>0</v>
      </c>
      <c r="V82" s="46">
        <f t="shared" si="44"/>
        <v>0</v>
      </c>
      <c r="W82" s="46">
        <f t="shared" si="43"/>
        <v>0</v>
      </c>
      <c r="X82" s="46">
        <f t="shared" si="43"/>
        <v>0</v>
      </c>
      <c r="Y82" s="46">
        <f t="shared" si="43"/>
        <v>0</v>
      </c>
      <c r="Z82" s="46">
        <f t="shared" si="43"/>
        <v>0</v>
      </c>
      <c r="AA82" s="46">
        <f t="shared" si="43"/>
        <v>0</v>
      </c>
      <c r="AB82" s="46">
        <f t="shared" si="43"/>
        <v>0</v>
      </c>
      <c r="AC82" s="46">
        <f t="shared" si="43"/>
        <v>0</v>
      </c>
      <c r="AD82" s="46">
        <f t="shared" si="43"/>
        <v>0</v>
      </c>
      <c r="AE82" s="46">
        <f t="shared" si="43"/>
        <v>0</v>
      </c>
      <c r="AF82" s="46">
        <f t="shared" si="43"/>
        <v>0</v>
      </c>
      <c r="AG82" s="46">
        <f t="shared" si="43"/>
        <v>0</v>
      </c>
      <c r="AH82" s="46">
        <f t="shared" si="43"/>
        <v>0</v>
      </c>
      <c r="AI82" s="46">
        <f t="shared" si="43"/>
        <v>0</v>
      </c>
      <c r="AJ82" s="46">
        <f t="shared" si="43"/>
        <v>0</v>
      </c>
      <c r="AK82" s="46">
        <f t="shared" si="43"/>
        <v>0</v>
      </c>
      <c r="AL82" s="46">
        <f t="shared" si="43"/>
        <v>0</v>
      </c>
      <c r="AM82" s="46">
        <f t="shared" si="46"/>
        <v>0</v>
      </c>
      <c r="AN82" s="46">
        <f t="shared" si="45"/>
        <v>0</v>
      </c>
      <c r="AO82" s="46">
        <f t="shared" si="45"/>
        <v>0</v>
      </c>
      <c r="AP82" s="46">
        <f t="shared" si="45"/>
        <v>0</v>
      </c>
      <c r="AQ82" s="46">
        <f t="shared" si="45"/>
        <v>0</v>
      </c>
      <c r="AR82" s="46">
        <f t="shared" si="45"/>
        <v>0</v>
      </c>
      <c r="AS82" s="46">
        <f t="shared" si="45"/>
        <v>0</v>
      </c>
      <c r="AT82" s="46">
        <f t="shared" si="41"/>
        <v>0</v>
      </c>
    </row>
    <row r="83" spans="1:46" x14ac:dyDescent="0.25">
      <c r="A83" s="122">
        <f t="shared" si="26"/>
        <v>2053</v>
      </c>
      <c r="B83" s="73">
        <f>'QUANTITIES - ALT 1'!L36-('QUANTITIES - ALT 1'!L36*'CAPITAL (MATERIAL) ALT 1'!$P$3)</f>
        <v>1046</v>
      </c>
      <c r="C83" s="73">
        <f>'QUANTITIES - ALT 1'!M36-('QUANTITIES - ALT 1'!M36*'CAPITAL (MATERIAL) ALT 1'!$P$3)</f>
        <v>130</v>
      </c>
      <c r="D83" s="73">
        <f>'QUANTITIES - ALT 1'!N36-('QUANTITIES - ALT 1'!N36*'CAPITAL (MATERIAL) ALT 1'!$P$3)</f>
        <v>34</v>
      </c>
      <c r="E83" s="73">
        <f>'QUANTITIES - ALT 1'!O36-('QUANTITIES - ALT 1'!O36*'CAPITAL (MATERIAL) ALT 1'!$P$3)</f>
        <v>10</v>
      </c>
      <c r="F83" s="321">
        <f t="shared" si="39"/>
        <v>1220</v>
      </c>
      <c r="G83" s="317">
        <f t="shared" si="28"/>
        <v>118198</v>
      </c>
      <c r="H83" s="44">
        <f t="shared" si="29"/>
        <v>14690</v>
      </c>
      <c r="I83" s="44">
        <f t="shared" si="30"/>
        <v>3842</v>
      </c>
      <c r="J83" s="44">
        <f t="shared" si="31"/>
        <v>1130</v>
      </c>
      <c r="K83" s="282">
        <f t="shared" si="32"/>
        <v>137860</v>
      </c>
      <c r="M83" s="26">
        <f t="shared" si="42"/>
        <v>0</v>
      </c>
      <c r="N83" s="46">
        <f t="shared" si="44"/>
        <v>0</v>
      </c>
      <c r="O83" s="46">
        <f t="shared" si="44"/>
        <v>0</v>
      </c>
      <c r="P83" s="46">
        <f t="shared" si="44"/>
        <v>0</v>
      </c>
      <c r="Q83" s="46">
        <f t="shared" si="44"/>
        <v>0</v>
      </c>
      <c r="R83" s="46">
        <f t="shared" si="44"/>
        <v>0</v>
      </c>
      <c r="S83" s="46">
        <f t="shared" si="44"/>
        <v>0</v>
      </c>
      <c r="T83" s="46">
        <f t="shared" si="44"/>
        <v>0</v>
      </c>
      <c r="U83" s="46">
        <f t="shared" si="44"/>
        <v>0</v>
      </c>
      <c r="V83" s="46">
        <f t="shared" si="44"/>
        <v>0</v>
      </c>
      <c r="W83" s="46">
        <f t="shared" si="43"/>
        <v>0</v>
      </c>
      <c r="X83" s="46">
        <f t="shared" si="43"/>
        <v>0</v>
      </c>
      <c r="Y83" s="46">
        <f t="shared" si="43"/>
        <v>0</v>
      </c>
      <c r="Z83" s="46">
        <f t="shared" si="43"/>
        <v>0</v>
      </c>
      <c r="AA83" s="46">
        <f t="shared" si="43"/>
        <v>0</v>
      </c>
      <c r="AB83" s="46">
        <f t="shared" si="43"/>
        <v>0</v>
      </c>
      <c r="AC83" s="46">
        <f t="shared" si="43"/>
        <v>0</v>
      </c>
      <c r="AD83" s="46">
        <f t="shared" si="43"/>
        <v>0</v>
      </c>
      <c r="AE83" s="46">
        <f t="shared" si="43"/>
        <v>0</v>
      </c>
      <c r="AF83" s="46">
        <f t="shared" si="43"/>
        <v>0</v>
      </c>
      <c r="AG83" s="46">
        <f t="shared" si="43"/>
        <v>0</v>
      </c>
      <c r="AH83" s="46">
        <f t="shared" si="43"/>
        <v>0</v>
      </c>
      <c r="AI83" s="46">
        <f t="shared" si="43"/>
        <v>0</v>
      </c>
      <c r="AJ83" s="46">
        <f t="shared" si="43"/>
        <v>0</v>
      </c>
      <c r="AK83" s="46">
        <f t="shared" si="43"/>
        <v>0</v>
      </c>
      <c r="AL83" s="46">
        <f t="shared" si="43"/>
        <v>0</v>
      </c>
      <c r="AM83" s="46">
        <f t="shared" si="46"/>
        <v>0</v>
      </c>
      <c r="AN83" s="46">
        <f t="shared" si="45"/>
        <v>0</v>
      </c>
      <c r="AO83" s="46">
        <f t="shared" si="45"/>
        <v>0</v>
      </c>
      <c r="AP83" s="46">
        <f t="shared" si="45"/>
        <v>0</v>
      </c>
      <c r="AQ83" s="46">
        <f t="shared" si="45"/>
        <v>0</v>
      </c>
      <c r="AR83" s="46">
        <f t="shared" si="45"/>
        <v>0</v>
      </c>
      <c r="AS83" s="46">
        <f t="shared" si="45"/>
        <v>0</v>
      </c>
      <c r="AT83" s="46">
        <f t="shared" si="41"/>
        <v>0</v>
      </c>
    </row>
    <row r="84" spans="1:46" x14ac:dyDescent="0.25">
      <c r="A84" s="122">
        <f t="shared" si="26"/>
        <v>2054</v>
      </c>
      <c r="B84" s="73">
        <f>'QUANTITIES - ALT 1'!L37-('QUANTITIES - ALT 1'!L37*'CAPITAL (MATERIAL) ALT 1'!$P$3)</f>
        <v>1046</v>
      </c>
      <c r="C84" s="73">
        <f>'QUANTITIES - ALT 1'!M37-('QUANTITIES - ALT 1'!M37*'CAPITAL (MATERIAL) ALT 1'!$P$3)</f>
        <v>130</v>
      </c>
      <c r="D84" s="73">
        <f>'QUANTITIES - ALT 1'!N37-('QUANTITIES - ALT 1'!N37*'CAPITAL (MATERIAL) ALT 1'!$P$3)</f>
        <v>34</v>
      </c>
      <c r="E84" s="73">
        <f>'QUANTITIES - ALT 1'!O37-('QUANTITIES - ALT 1'!O37*'CAPITAL (MATERIAL) ALT 1'!$P$3)</f>
        <v>10</v>
      </c>
      <c r="F84" s="321">
        <f t="shared" si="39"/>
        <v>1220</v>
      </c>
      <c r="G84" s="317">
        <f t="shared" si="28"/>
        <v>118198</v>
      </c>
      <c r="H84" s="44">
        <f t="shared" si="29"/>
        <v>14690</v>
      </c>
      <c r="I84" s="44">
        <f t="shared" si="30"/>
        <v>3842</v>
      </c>
      <c r="J84" s="44">
        <f t="shared" si="31"/>
        <v>1130</v>
      </c>
      <c r="K84" s="282">
        <f t="shared" si="32"/>
        <v>137860</v>
      </c>
      <c r="M84" s="26">
        <f t="shared" si="42"/>
        <v>0</v>
      </c>
      <c r="N84" s="46">
        <f t="shared" si="44"/>
        <v>0</v>
      </c>
      <c r="O84" s="46">
        <f t="shared" si="44"/>
        <v>0</v>
      </c>
      <c r="P84" s="46">
        <f t="shared" si="44"/>
        <v>0</v>
      </c>
      <c r="Q84" s="46">
        <f t="shared" si="44"/>
        <v>0</v>
      </c>
      <c r="R84" s="46">
        <f t="shared" si="44"/>
        <v>0</v>
      </c>
      <c r="S84" s="46">
        <f t="shared" si="44"/>
        <v>0</v>
      </c>
      <c r="T84" s="46">
        <f t="shared" si="44"/>
        <v>0</v>
      </c>
      <c r="U84" s="46">
        <f t="shared" si="44"/>
        <v>0</v>
      </c>
      <c r="V84" s="46">
        <f t="shared" si="44"/>
        <v>0</v>
      </c>
      <c r="W84" s="46">
        <f t="shared" si="43"/>
        <v>0</v>
      </c>
      <c r="X84" s="46">
        <f t="shared" si="43"/>
        <v>0</v>
      </c>
      <c r="Y84" s="46">
        <f t="shared" si="43"/>
        <v>0</v>
      </c>
      <c r="Z84" s="46">
        <f t="shared" si="43"/>
        <v>0</v>
      </c>
      <c r="AA84" s="46">
        <f t="shared" si="43"/>
        <v>0</v>
      </c>
      <c r="AB84" s="46">
        <f t="shared" si="43"/>
        <v>0</v>
      </c>
      <c r="AC84" s="46">
        <f t="shared" si="43"/>
        <v>0</v>
      </c>
      <c r="AD84" s="46">
        <f t="shared" si="43"/>
        <v>0</v>
      </c>
      <c r="AE84" s="46">
        <f t="shared" si="43"/>
        <v>0</v>
      </c>
      <c r="AF84" s="46">
        <f t="shared" si="43"/>
        <v>0</v>
      </c>
      <c r="AG84" s="46">
        <f t="shared" si="43"/>
        <v>0</v>
      </c>
      <c r="AH84" s="46">
        <f t="shared" si="43"/>
        <v>0</v>
      </c>
      <c r="AI84" s="46">
        <f t="shared" si="43"/>
        <v>0</v>
      </c>
      <c r="AJ84" s="46">
        <f t="shared" si="43"/>
        <v>0</v>
      </c>
      <c r="AK84" s="46">
        <f t="shared" si="43"/>
        <v>0</v>
      </c>
      <c r="AL84" s="46">
        <f t="shared" si="43"/>
        <v>0</v>
      </c>
      <c r="AM84" s="46">
        <f t="shared" si="46"/>
        <v>0</v>
      </c>
      <c r="AN84" s="46">
        <f t="shared" si="45"/>
        <v>0</v>
      </c>
      <c r="AO84" s="46">
        <f t="shared" si="45"/>
        <v>0</v>
      </c>
      <c r="AP84" s="46">
        <f t="shared" si="45"/>
        <v>0</v>
      </c>
      <c r="AQ84" s="46">
        <f t="shared" si="45"/>
        <v>0</v>
      </c>
      <c r="AR84" s="46">
        <f t="shared" si="45"/>
        <v>0</v>
      </c>
      <c r="AS84" s="46">
        <f t="shared" si="45"/>
        <v>0</v>
      </c>
      <c r="AT84" s="46">
        <f t="shared" si="41"/>
        <v>0</v>
      </c>
    </row>
    <row r="85" spans="1:46" x14ac:dyDescent="0.25">
      <c r="A85" s="122">
        <f t="shared" si="26"/>
        <v>2055</v>
      </c>
      <c r="B85" s="73">
        <f>'QUANTITIES - ALT 1'!L38-('QUANTITIES - ALT 1'!L38*'CAPITAL (MATERIAL) ALT 1'!$P$3)</f>
        <v>848</v>
      </c>
      <c r="C85" s="73">
        <f>'QUANTITIES - ALT 1'!M38-('QUANTITIES - ALT 1'!M38*'CAPITAL (MATERIAL) ALT 1'!$P$3)</f>
        <v>120</v>
      </c>
      <c r="D85" s="73">
        <f>'QUANTITIES - ALT 1'!N38-('QUANTITIES - ALT 1'!N38*'CAPITAL (MATERIAL) ALT 1'!$P$3)</f>
        <v>20</v>
      </c>
      <c r="E85" s="73">
        <f>'QUANTITIES - ALT 1'!O38-('QUANTITIES - ALT 1'!O38*'CAPITAL (MATERIAL) ALT 1'!$P$3)</f>
        <v>16</v>
      </c>
      <c r="F85" s="321">
        <f t="shared" si="39"/>
        <v>1004</v>
      </c>
      <c r="G85" s="317">
        <f t="shared" si="28"/>
        <v>95824</v>
      </c>
      <c r="H85" s="44">
        <f t="shared" si="29"/>
        <v>13560</v>
      </c>
      <c r="I85" s="44">
        <f t="shared" si="30"/>
        <v>2260</v>
      </c>
      <c r="J85" s="44">
        <f t="shared" si="31"/>
        <v>1808</v>
      </c>
      <c r="K85" s="282">
        <f t="shared" si="32"/>
        <v>113452</v>
      </c>
      <c r="M85" s="26">
        <f t="shared" si="42"/>
        <v>0</v>
      </c>
      <c r="N85" s="46">
        <f t="shared" si="44"/>
        <v>0</v>
      </c>
      <c r="O85" s="46">
        <f t="shared" si="44"/>
        <v>0</v>
      </c>
      <c r="P85" s="46">
        <f t="shared" si="44"/>
        <v>0</v>
      </c>
      <c r="Q85" s="46">
        <f t="shared" si="44"/>
        <v>0</v>
      </c>
      <c r="R85" s="46">
        <f t="shared" si="44"/>
        <v>0</v>
      </c>
      <c r="S85" s="46">
        <f t="shared" si="44"/>
        <v>0</v>
      </c>
      <c r="T85" s="46">
        <f t="shared" si="44"/>
        <v>0</v>
      </c>
      <c r="U85" s="46">
        <f t="shared" si="44"/>
        <v>0</v>
      </c>
      <c r="V85" s="46">
        <f t="shared" si="44"/>
        <v>0</v>
      </c>
      <c r="W85" s="46">
        <f t="shared" si="43"/>
        <v>0</v>
      </c>
      <c r="X85" s="46">
        <f t="shared" si="43"/>
        <v>0</v>
      </c>
      <c r="Y85" s="46">
        <f t="shared" si="43"/>
        <v>0</v>
      </c>
      <c r="Z85" s="46">
        <f t="shared" si="43"/>
        <v>0</v>
      </c>
      <c r="AA85" s="46">
        <f t="shared" si="43"/>
        <v>0</v>
      </c>
      <c r="AB85" s="46">
        <f t="shared" si="43"/>
        <v>0</v>
      </c>
      <c r="AC85" s="46">
        <f t="shared" si="43"/>
        <v>0</v>
      </c>
      <c r="AD85" s="46">
        <f t="shared" si="43"/>
        <v>0</v>
      </c>
      <c r="AE85" s="46">
        <f t="shared" si="43"/>
        <v>0</v>
      </c>
      <c r="AF85" s="46">
        <f t="shared" si="43"/>
        <v>0</v>
      </c>
      <c r="AG85" s="46">
        <f t="shared" si="43"/>
        <v>0</v>
      </c>
      <c r="AH85" s="46">
        <f t="shared" si="43"/>
        <v>0</v>
      </c>
      <c r="AI85" s="46">
        <f t="shared" si="43"/>
        <v>0</v>
      </c>
      <c r="AJ85" s="46">
        <f t="shared" si="43"/>
        <v>0</v>
      </c>
      <c r="AK85" s="46">
        <f t="shared" si="43"/>
        <v>0</v>
      </c>
      <c r="AL85" s="46">
        <f t="shared" si="43"/>
        <v>0</v>
      </c>
      <c r="AM85" s="46">
        <f t="shared" si="46"/>
        <v>0</v>
      </c>
      <c r="AN85" s="46">
        <f t="shared" si="45"/>
        <v>0</v>
      </c>
      <c r="AO85" s="46">
        <f t="shared" si="45"/>
        <v>0</v>
      </c>
      <c r="AP85" s="46">
        <f t="shared" si="45"/>
        <v>0</v>
      </c>
      <c r="AQ85" s="46">
        <f t="shared" si="45"/>
        <v>0</v>
      </c>
      <c r="AR85" s="46">
        <f t="shared" si="45"/>
        <v>0</v>
      </c>
      <c r="AS85" s="46">
        <f t="shared" si="45"/>
        <v>0</v>
      </c>
      <c r="AT85" s="46">
        <f t="shared" si="41"/>
        <v>0</v>
      </c>
    </row>
    <row r="86" spans="1:46" x14ac:dyDescent="0.25">
      <c r="A86" s="47"/>
      <c r="B86" s="44"/>
      <c r="C86" s="44"/>
      <c r="D86" s="44"/>
      <c r="E86" s="44"/>
      <c r="F86" s="282"/>
      <c r="G86" s="317"/>
      <c r="H86" s="44"/>
      <c r="I86" s="44"/>
      <c r="J86" s="44"/>
      <c r="K86" s="282"/>
    </row>
    <row r="87" spans="1:46" x14ac:dyDescent="0.25">
      <c r="A87" s="47" t="s">
        <v>25</v>
      </c>
      <c r="B87" s="44"/>
      <c r="C87" s="44"/>
      <c r="D87" s="44"/>
      <c r="E87" s="44"/>
      <c r="F87" s="282"/>
      <c r="G87" s="317"/>
      <c r="H87" s="44"/>
      <c r="I87" s="44"/>
      <c r="J87" s="44"/>
      <c r="K87" s="282">
        <f>SUM(K52:K85)</f>
        <v>4524972</v>
      </c>
      <c r="M87" s="7">
        <f t="shared" ref="M87:AT87" si="47">SUM(M52:M85)</f>
        <v>0</v>
      </c>
      <c r="N87" s="7">
        <f t="shared" si="47"/>
        <v>0</v>
      </c>
      <c r="O87" s="7">
        <f t="shared" si="47"/>
        <v>0</v>
      </c>
      <c r="P87" s="7">
        <f t="shared" si="47"/>
        <v>0</v>
      </c>
      <c r="Q87" s="7">
        <f t="shared" si="47"/>
        <v>0</v>
      </c>
      <c r="R87" s="7">
        <f t="shared" si="47"/>
        <v>0</v>
      </c>
      <c r="S87" s="7">
        <f t="shared" si="47"/>
        <v>0</v>
      </c>
      <c r="T87" s="7">
        <f t="shared" si="47"/>
        <v>0</v>
      </c>
      <c r="U87" s="7">
        <f t="shared" si="47"/>
        <v>0</v>
      </c>
      <c r="V87" s="7">
        <f t="shared" si="47"/>
        <v>0</v>
      </c>
      <c r="W87" s="7">
        <f t="shared" si="47"/>
        <v>0</v>
      </c>
      <c r="X87" s="7">
        <f t="shared" si="47"/>
        <v>137860</v>
      </c>
      <c r="Y87" s="7">
        <f t="shared" si="47"/>
        <v>137860</v>
      </c>
      <c r="Z87" s="7">
        <f t="shared" si="47"/>
        <v>137860</v>
      </c>
      <c r="AA87" s="7">
        <f t="shared" si="47"/>
        <v>137860</v>
      </c>
      <c r="AB87" s="7">
        <f t="shared" si="47"/>
        <v>137860</v>
      </c>
      <c r="AC87" s="7">
        <f t="shared" si="47"/>
        <v>137860</v>
      </c>
      <c r="AD87" s="7">
        <f t="shared" si="47"/>
        <v>137860</v>
      </c>
      <c r="AE87" s="7">
        <f t="shared" si="47"/>
        <v>137860</v>
      </c>
      <c r="AF87" s="7">
        <f t="shared" si="47"/>
        <v>137860</v>
      </c>
      <c r="AG87" s="7">
        <f t="shared" si="47"/>
        <v>137860</v>
      </c>
      <c r="AH87" s="7">
        <f t="shared" si="47"/>
        <v>275720</v>
      </c>
      <c r="AI87" s="7">
        <f t="shared" si="47"/>
        <v>275720</v>
      </c>
      <c r="AJ87" s="7">
        <f t="shared" si="47"/>
        <v>275720</v>
      </c>
      <c r="AK87" s="7">
        <f t="shared" si="47"/>
        <v>275720</v>
      </c>
      <c r="AL87" s="7">
        <f t="shared" si="47"/>
        <v>275720</v>
      </c>
      <c r="AM87" s="7">
        <f t="shared" si="47"/>
        <v>275720</v>
      </c>
      <c r="AN87" s="7">
        <f t="shared" si="47"/>
        <v>275720</v>
      </c>
      <c r="AO87" s="7">
        <f t="shared" si="47"/>
        <v>275720</v>
      </c>
      <c r="AP87" s="7">
        <f t="shared" si="47"/>
        <v>275720</v>
      </c>
      <c r="AQ87" s="7">
        <f t="shared" si="47"/>
        <v>275720</v>
      </c>
      <c r="AR87" s="7">
        <f t="shared" si="47"/>
        <v>413580</v>
      </c>
      <c r="AS87" s="7">
        <f t="shared" si="47"/>
        <v>413580</v>
      </c>
      <c r="AT87" s="7">
        <f t="shared" si="47"/>
        <v>413580</v>
      </c>
    </row>
    <row r="88" spans="1:46" ht="15.75" thickBot="1" x14ac:dyDescent="0.3">
      <c r="A88" s="34"/>
      <c r="B88" s="14"/>
      <c r="C88" s="14"/>
      <c r="D88" s="14"/>
      <c r="E88" s="14"/>
      <c r="F88" s="322"/>
      <c r="G88" s="34"/>
      <c r="H88" s="14"/>
      <c r="I88" s="14"/>
      <c r="J88" s="14"/>
      <c r="K88" s="281"/>
      <c r="M88" s="24">
        <f t="shared" ref="M88:AT88" si="48">M87+M47</f>
        <v>0</v>
      </c>
      <c r="N88" s="24">
        <f t="shared" si="48"/>
        <v>1279392.7752000003</v>
      </c>
      <c r="O88" s="24">
        <f t="shared" si="48"/>
        <v>1231773.2788000002</v>
      </c>
      <c r="P88" s="24">
        <f t="shared" si="48"/>
        <v>1183919.2036000001</v>
      </c>
      <c r="Q88" s="24">
        <f t="shared" si="48"/>
        <v>1136299.7072000001</v>
      </c>
      <c r="R88" s="24">
        <f t="shared" si="48"/>
        <v>1088680.2108</v>
      </c>
      <c r="S88" s="24">
        <f t="shared" si="48"/>
        <v>1040826.1356</v>
      </c>
      <c r="T88" s="24">
        <f t="shared" si="48"/>
        <v>993206.63919999998</v>
      </c>
      <c r="U88" s="24">
        <f t="shared" si="48"/>
        <v>945587.14280000003</v>
      </c>
      <c r="V88" s="24">
        <f t="shared" si="48"/>
        <v>897733.06759999995</v>
      </c>
      <c r="W88" s="24">
        <f t="shared" si="48"/>
        <v>850113.57120000001</v>
      </c>
      <c r="X88" s="24">
        <f t="shared" si="48"/>
        <v>940354.07480000006</v>
      </c>
      <c r="Y88" s="24">
        <f t="shared" si="48"/>
        <v>892499.9996000001</v>
      </c>
      <c r="Z88" s="24">
        <f t="shared" si="48"/>
        <v>844880.50320000004</v>
      </c>
      <c r="AA88" s="24">
        <f t="shared" si="48"/>
        <v>797261.00679999997</v>
      </c>
      <c r="AB88" s="24">
        <f t="shared" si="48"/>
        <v>749406.93160000001</v>
      </c>
      <c r="AC88" s="24">
        <f t="shared" si="48"/>
        <v>701787.43520000007</v>
      </c>
      <c r="AD88" s="24">
        <f t="shared" si="48"/>
        <v>654167.9388</v>
      </c>
      <c r="AE88" s="24">
        <f t="shared" si="48"/>
        <v>606313.86360000004</v>
      </c>
      <c r="AF88" s="24">
        <f t="shared" si="48"/>
        <v>558694.36719999998</v>
      </c>
      <c r="AG88" s="24">
        <f t="shared" si="48"/>
        <v>511074.87079999998</v>
      </c>
      <c r="AH88" s="24">
        <f t="shared" si="48"/>
        <v>601080.79560000007</v>
      </c>
      <c r="AI88" s="24">
        <f t="shared" si="48"/>
        <v>553461.29920000001</v>
      </c>
      <c r="AJ88" s="24">
        <f t="shared" si="48"/>
        <v>505841.8028</v>
      </c>
      <c r="AK88" s="24">
        <f t="shared" si="48"/>
        <v>457987.72759999998</v>
      </c>
      <c r="AL88" s="24">
        <f t="shared" si="48"/>
        <v>410368.23119999998</v>
      </c>
      <c r="AM88" s="24">
        <f t="shared" si="48"/>
        <v>362748.73479999998</v>
      </c>
      <c r="AN88" s="24">
        <f t="shared" si="48"/>
        <v>314894.65960000001</v>
      </c>
      <c r="AO88" s="24">
        <f t="shared" si="48"/>
        <v>275720</v>
      </c>
      <c r="AP88" s="24">
        <f t="shared" si="48"/>
        <v>275720</v>
      </c>
      <c r="AQ88" s="24">
        <f t="shared" si="48"/>
        <v>275720</v>
      </c>
      <c r="AR88" s="24">
        <f t="shared" si="48"/>
        <v>413580</v>
      </c>
      <c r="AS88" s="24">
        <f t="shared" si="48"/>
        <v>413580</v>
      </c>
      <c r="AT88" s="24">
        <f t="shared" si="48"/>
        <v>413580</v>
      </c>
    </row>
  </sheetData>
  <mergeCells count="6">
    <mergeCell ref="B7:E7"/>
    <mergeCell ref="G7:J7"/>
    <mergeCell ref="B50:E50"/>
    <mergeCell ref="A49:K49"/>
    <mergeCell ref="A3:F3"/>
    <mergeCell ref="G50:J50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H92"/>
  <sheetViews>
    <sheetView zoomScale="70" zoomScaleNormal="70" workbookViewId="0">
      <selection activeCell="G12" sqref="G12"/>
    </sheetView>
  </sheetViews>
  <sheetFormatPr defaultRowHeight="14.25" x14ac:dyDescent="0.2"/>
  <cols>
    <col min="1" max="1" width="25.28515625" style="126" customWidth="1"/>
    <col min="2" max="2" width="14.42578125" style="126" customWidth="1"/>
    <col min="3" max="3" width="13.7109375" style="126" customWidth="1"/>
    <col min="4" max="4" width="24.42578125" style="126" customWidth="1"/>
    <col min="5" max="5" width="16" style="126" customWidth="1"/>
    <col min="6" max="6" width="19.5703125" style="126" customWidth="1"/>
    <col min="7" max="7" width="17.7109375" style="126" bestFit="1" customWidth="1"/>
    <col min="8" max="9" width="13.42578125" style="126" customWidth="1"/>
    <col min="10" max="10" width="13" style="126" customWidth="1"/>
    <col min="11" max="11" width="17.28515625" style="126" customWidth="1"/>
    <col min="12" max="12" width="11.5703125" style="126" bestFit="1" customWidth="1"/>
    <col min="13" max="13" width="0" style="126" hidden="1" customWidth="1"/>
    <col min="14" max="22" width="13.42578125" style="126" bestFit="1" customWidth="1"/>
    <col min="23" max="46" width="18.7109375" style="126" customWidth="1"/>
    <col min="47" max="47" width="9.140625" style="126"/>
    <col min="48" max="86" width="10.5703125" style="105" bestFit="1" customWidth="1"/>
    <col min="87" max="16384" width="9.140625" style="126"/>
  </cols>
  <sheetData>
    <row r="1" spans="1:46" ht="15" x14ac:dyDescent="0.25">
      <c r="A1" s="162" t="s">
        <v>157</v>
      </c>
      <c r="B1" s="162" t="s">
        <v>158</v>
      </c>
    </row>
    <row r="2" spans="1:46" ht="15" x14ac:dyDescent="0.25">
      <c r="A2" s="162"/>
      <c r="B2" s="162"/>
    </row>
    <row r="3" spans="1:46" ht="15" x14ac:dyDescent="0.25">
      <c r="A3" s="480" t="s">
        <v>152</v>
      </c>
      <c r="B3" s="480"/>
      <c r="C3" s="480"/>
      <c r="D3" s="480"/>
      <c r="E3" s="480"/>
      <c r="F3" s="480"/>
    </row>
    <row r="4" spans="1:46" x14ac:dyDescent="0.2">
      <c r="A4" s="285" t="s">
        <v>174</v>
      </c>
      <c r="B4" s="422">
        <f>INPUTS!A11</f>
        <v>6</v>
      </c>
      <c r="C4" s="429">
        <v>1</v>
      </c>
      <c r="D4" s="285" t="s">
        <v>174</v>
      </c>
      <c r="E4" s="422">
        <f>INPUTS!B11</f>
        <v>10</v>
      </c>
      <c r="F4" s="429">
        <v>1</v>
      </c>
      <c r="I4" s="164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</row>
    <row r="5" spans="1:46" x14ac:dyDescent="0.2">
      <c r="A5" s="285" t="s">
        <v>26</v>
      </c>
      <c r="B5" s="430">
        <f>INPUTS!G17</f>
        <v>234.5788</v>
      </c>
      <c r="C5" s="422"/>
      <c r="D5" s="285" t="s">
        <v>27</v>
      </c>
      <c r="E5" s="430">
        <f>INPUTS!H17</f>
        <v>113</v>
      </c>
      <c r="F5" s="422"/>
    </row>
    <row r="6" spans="1:46" ht="15" thickBot="1" x14ac:dyDescent="0.25"/>
    <row r="7" spans="1:46" ht="15" customHeight="1" thickBot="1" x14ac:dyDescent="0.3">
      <c r="A7" s="325"/>
      <c r="B7" s="476" t="s">
        <v>5</v>
      </c>
      <c r="C7" s="477"/>
      <c r="D7" s="477"/>
      <c r="E7" s="477"/>
      <c r="F7" s="193" t="s">
        <v>22</v>
      </c>
      <c r="G7" s="478" t="s">
        <v>28</v>
      </c>
      <c r="H7" s="479"/>
      <c r="I7" s="479"/>
      <c r="J7" s="479"/>
      <c r="K7" s="193" t="s">
        <v>29</v>
      </c>
    </row>
    <row r="8" spans="1:46" ht="15.75" thickBot="1" x14ac:dyDescent="0.3">
      <c r="A8" s="326" t="s">
        <v>31</v>
      </c>
      <c r="B8" s="108" t="s">
        <v>32</v>
      </c>
      <c r="C8" s="109" t="s">
        <v>33</v>
      </c>
      <c r="D8" s="109" t="s">
        <v>34</v>
      </c>
      <c r="E8" s="109" t="s">
        <v>35</v>
      </c>
      <c r="F8" s="110" t="s">
        <v>25</v>
      </c>
      <c r="G8" s="108" t="s">
        <v>32</v>
      </c>
      <c r="H8" s="109" t="s">
        <v>33</v>
      </c>
      <c r="I8" s="109" t="s">
        <v>34</v>
      </c>
      <c r="J8" s="109" t="s">
        <v>35</v>
      </c>
      <c r="K8" s="110" t="s">
        <v>25</v>
      </c>
      <c r="M8" s="286">
        <f>A9</f>
        <v>2022</v>
      </c>
      <c r="N8" s="170">
        <f>M8+1</f>
        <v>2023</v>
      </c>
      <c r="O8" s="170">
        <f t="shared" ref="O8:AT8" si="0">N8+1</f>
        <v>2024</v>
      </c>
      <c r="P8" s="170">
        <f t="shared" si="0"/>
        <v>2025</v>
      </c>
      <c r="Q8" s="170">
        <f t="shared" si="0"/>
        <v>2026</v>
      </c>
      <c r="R8" s="170">
        <f t="shared" si="0"/>
        <v>2027</v>
      </c>
      <c r="S8" s="170">
        <f t="shared" si="0"/>
        <v>2028</v>
      </c>
      <c r="T8" s="170">
        <f t="shared" si="0"/>
        <v>2029</v>
      </c>
      <c r="U8" s="170">
        <f t="shared" si="0"/>
        <v>2030</v>
      </c>
      <c r="V8" s="170">
        <f t="shared" si="0"/>
        <v>2031</v>
      </c>
      <c r="W8" s="170">
        <f t="shared" si="0"/>
        <v>2032</v>
      </c>
      <c r="X8" s="170">
        <f t="shared" si="0"/>
        <v>2033</v>
      </c>
      <c r="Y8" s="170">
        <f t="shared" si="0"/>
        <v>2034</v>
      </c>
      <c r="Z8" s="170">
        <f t="shared" si="0"/>
        <v>2035</v>
      </c>
      <c r="AA8" s="170">
        <f t="shared" si="0"/>
        <v>2036</v>
      </c>
      <c r="AB8" s="170">
        <f t="shared" si="0"/>
        <v>2037</v>
      </c>
      <c r="AC8" s="170">
        <f t="shared" si="0"/>
        <v>2038</v>
      </c>
      <c r="AD8" s="170">
        <f t="shared" si="0"/>
        <v>2039</v>
      </c>
      <c r="AE8" s="170">
        <f t="shared" si="0"/>
        <v>2040</v>
      </c>
      <c r="AF8" s="170">
        <f t="shared" si="0"/>
        <v>2041</v>
      </c>
      <c r="AG8" s="170">
        <f t="shared" si="0"/>
        <v>2042</v>
      </c>
      <c r="AH8" s="170">
        <f t="shared" si="0"/>
        <v>2043</v>
      </c>
      <c r="AI8" s="170">
        <f t="shared" si="0"/>
        <v>2044</v>
      </c>
      <c r="AJ8" s="170">
        <f t="shared" si="0"/>
        <v>2045</v>
      </c>
      <c r="AK8" s="170">
        <f t="shared" si="0"/>
        <v>2046</v>
      </c>
      <c r="AL8" s="170">
        <f t="shared" si="0"/>
        <v>2047</v>
      </c>
      <c r="AM8" s="170">
        <f t="shared" si="0"/>
        <v>2048</v>
      </c>
      <c r="AN8" s="170">
        <f t="shared" si="0"/>
        <v>2049</v>
      </c>
      <c r="AO8" s="170">
        <f t="shared" si="0"/>
        <v>2050</v>
      </c>
      <c r="AP8" s="170">
        <f t="shared" si="0"/>
        <v>2051</v>
      </c>
      <c r="AQ8" s="170">
        <f t="shared" si="0"/>
        <v>2052</v>
      </c>
      <c r="AR8" s="170">
        <f t="shared" si="0"/>
        <v>2053</v>
      </c>
      <c r="AS8" s="170">
        <f t="shared" si="0"/>
        <v>2054</v>
      </c>
      <c r="AT8" s="170">
        <f t="shared" si="0"/>
        <v>2055</v>
      </c>
    </row>
    <row r="9" spans="1:46" x14ac:dyDescent="0.2">
      <c r="A9" s="296">
        <f>'OPERATING COST ALT 1'!A9</f>
        <v>2022</v>
      </c>
      <c r="B9" s="327"/>
      <c r="C9" s="328"/>
      <c r="D9" s="328"/>
      <c r="E9" s="328"/>
      <c r="F9" s="329"/>
      <c r="G9" s="308"/>
      <c r="H9" s="300"/>
      <c r="I9" s="300"/>
      <c r="J9" s="300"/>
      <c r="K9" s="309">
        <f>SUM(G9:J9)</f>
        <v>0</v>
      </c>
      <c r="M9" s="163">
        <f>IF($A9=M$8,SUM($G9:$J9),0)*$C$4</f>
        <v>0</v>
      </c>
      <c r="N9" s="163">
        <f t="shared" ref="N9:AT15" si="1">IF($A9=N$8,SUM($G9:$J9),0)*$C$4</f>
        <v>0</v>
      </c>
      <c r="O9" s="163">
        <f t="shared" si="1"/>
        <v>0</v>
      </c>
      <c r="P9" s="163">
        <f t="shared" si="1"/>
        <v>0</v>
      </c>
      <c r="Q9" s="163">
        <f t="shared" si="1"/>
        <v>0</v>
      </c>
      <c r="R9" s="163">
        <f t="shared" si="1"/>
        <v>0</v>
      </c>
      <c r="S9" s="163">
        <f t="shared" si="1"/>
        <v>0</v>
      </c>
      <c r="T9" s="163">
        <f t="shared" si="1"/>
        <v>0</v>
      </c>
      <c r="U9" s="163">
        <f t="shared" si="1"/>
        <v>0</v>
      </c>
      <c r="V9" s="163">
        <f t="shared" si="1"/>
        <v>0</v>
      </c>
      <c r="W9" s="163">
        <f t="shared" si="1"/>
        <v>0</v>
      </c>
      <c r="X9" s="163">
        <f t="shared" si="1"/>
        <v>0</v>
      </c>
      <c r="Y9" s="163">
        <f t="shared" si="1"/>
        <v>0</v>
      </c>
      <c r="Z9" s="163">
        <f t="shared" si="1"/>
        <v>0</v>
      </c>
      <c r="AA9" s="163">
        <f t="shared" si="1"/>
        <v>0</v>
      </c>
      <c r="AB9" s="163">
        <f t="shared" si="1"/>
        <v>0</v>
      </c>
      <c r="AC9" s="163">
        <f t="shared" si="1"/>
        <v>0</v>
      </c>
      <c r="AD9" s="163">
        <f t="shared" si="1"/>
        <v>0</v>
      </c>
      <c r="AE9" s="163">
        <f t="shared" si="1"/>
        <v>0</v>
      </c>
      <c r="AF9" s="163">
        <f t="shared" si="1"/>
        <v>0</v>
      </c>
      <c r="AG9" s="163">
        <f t="shared" si="1"/>
        <v>0</v>
      </c>
      <c r="AH9" s="163">
        <f t="shared" si="1"/>
        <v>0</v>
      </c>
      <c r="AI9" s="163">
        <f t="shared" si="1"/>
        <v>0</v>
      </c>
      <c r="AJ9" s="163">
        <f t="shared" si="1"/>
        <v>0</v>
      </c>
      <c r="AK9" s="163">
        <f t="shared" si="1"/>
        <v>0</v>
      </c>
      <c r="AL9" s="163">
        <f t="shared" si="1"/>
        <v>0</v>
      </c>
      <c r="AM9" s="163">
        <f t="shared" si="1"/>
        <v>0</v>
      </c>
      <c r="AN9" s="163">
        <f t="shared" si="1"/>
        <v>0</v>
      </c>
      <c r="AO9" s="163">
        <f t="shared" si="1"/>
        <v>0</v>
      </c>
      <c r="AP9" s="163">
        <f t="shared" si="1"/>
        <v>0</v>
      </c>
      <c r="AQ9" s="163">
        <f t="shared" si="1"/>
        <v>0</v>
      </c>
      <c r="AR9" s="163">
        <f t="shared" si="1"/>
        <v>0</v>
      </c>
      <c r="AS9" s="163">
        <f t="shared" si="1"/>
        <v>0</v>
      </c>
      <c r="AT9" s="163">
        <f t="shared" si="1"/>
        <v>0</v>
      </c>
    </row>
    <row r="10" spans="1:46" x14ac:dyDescent="0.2">
      <c r="A10" s="287">
        <f>A9+1</f>
        <v>2023</v>
      </c>
      <c r="B10" s="327">
        <v>0</v>
      </c>
      <c r="C10" s="328">
        <v>0</v>
      </c>
      <c r="D10" s="328">
        <v>0</v>
      </c>
      <c r="E10" s="328">
        <v>0</v>
      </c>
      <c r="F10" s="329">
        <f t="shared" ref="F10:F14" si="2">SUM(B10:E10)</f>
        <v>0</v>
      </c>
      <c r="G10" s="310">
        <f>B10/$B$4*$B$5*0</f>
        <v>0</v>
      </c>
      <c r="H10" s="288">
        <f>C10/$B$4*$B$5*0</f>
        <v>0</v>
      </c>
      <c r="I10" s="288">
        <f>D10/$B$4*$B$5*0</f>
        <v>0</v>
      </c>
      <c r="J10" s="288">
        <f>E10/$B$4*$B$5*0</f>
        <v>0</v>
      </c>
      <c r="K10" s="289">
        <f>SUM(G10:J10)</f>
        <v>0</v>
      </c>
      <c r="M10" s="163">
        <f t="shared" ref="M10:AB31" si="3">IF($A10=M$8,SUM($G10:$J10),0)*$C$4</f>
        <v>0</v>
      </c>
      <c r="N10" s="163">
        <f t="shared" si="1"/>
        <v>0</v>
      </c>
      <c r="O10" s="163">
        <f t="shared" si="1"/>
        <v>0</v>
      </c>
      <c r="P10" s="163">
        <f t="shared" si="1"/>
        <v>0</v>
      </c>
      <c r="Q10" s="163">
        <f t="shared" si="1"/>
        <v>0</v>
      </c>
      <c r="R10" s="163">
        <f t="shared" si="1"/>
        <v>0</v>
      </c>
      <c r="S10" s="163">
        <f t="shared" si="1"/>
        <v>0</v>
      </c>
      <c r="T10" s="163">
        <f t="shared" si="1"/>
        <v>0</v>
      </c>
      <c r="U10" s="163">
        <f t="shared" si="1"/>
        <v>0</v>
      </c>
      <c r="V10" s="163">
        <f t="shared" si="1"/>
        <v>0</v>
      </c>
      <c r="W10" s="163">
        <f t="shared" si="1"/>
        <v>0</v>
      </c>
      <c r="X10" s="163">
        <f t="shared" si="1"/>
        <v>0</v>
      </c>
      <c r="Y10" s="163">
        <f t="shared" si="1"/>
        <v>0</v>
      </c>
      <c r="Z10" s="163">
        <f t="shared" si="1"/>
        <v>0</v>
      </c>
      <c r="AA10" s="163">
        <f t="shared" si="1"/>
        <v>0</v>
      </c>
      <c r="AB10" s="163">
        <f t="shared" si="1"/>
        <v>0</v>
      </c>
      <c r="AC10" s="163">
        <f t="shared" si="1"/>
        <v>0</v>
      </c>
      <c r="AD10" s="163">
        <f t="shared" si="1"/>
        <v>0</v>
      </c>
      <c r="AE10" s="163">
        <f t="shared" si="1"/>
        <v>0</v>
      </c>
      <c r="AF10" s="163">
        <f t="shared" si="1"/>
        <v>0</v>
      </c>
      <c r="AG10" s="163">
        <f t="shared" si="1"/>
        <v>0</v>
      </c>
      <c r="AH10" s="163">
        <f t="shared" si="1"/>
        <v>0</v>
      </c>
      <c r="AI10" s="163">
        <f t="shared" si="1"/>
        <v>0</v>
      </c>
      <c r="AJ10" s="163">
        <f t="shared" si="1"/>
        <v>0</v>
      </c>
      <c r="AK10" s="163">
        <f t="shared" si="1"/>
        <v>0</v>
      </c>
      <c r="AL10" s="163">
        <f t="shared" si="1"/>
        <v>0</v>
      </c>
      <c r="AM10" s="163">
        <f t="shared" si="1"/>
        <v>0</v>
      </c>
      <c r="AN10" s="163">
        <f t="shared" si="1"/>
        <v>0</v>
      </c>
      <c r="AO10" s="163">
        <f t="shared" si="1"/>
        <v>0</v>
      </c>
      <c r="AP10" s="163">
        <f t="shared" si="1"/>
        <v>0</v>
      </c>
      <c r="AQ10" s="163">
        <f t="shared" si="1"/>
        <v>0</v>
      </c>
      <c r="AR10" s="163">
        <f t="shared" si="1"/>
        <v>0</v>
      </c>
      <c r="AS10" s="163">
        <f t="shared" si="1"/>
        <v>0</v>
      </c>
      <c r="AT10" s="163">
        <f t="shared" si="1"/>
        <v>0</v>
      </c>
    </row>
    <row r="11" spans="1:46" x14ac:dyDescent="0.2">
      <c r="A11" s="287">
        <f t="shared" ref="A11:A45" si="4">A10+1</f>
        <v>2024</v>
      </c>
      <c r="B11" s="327">
        <v>0</v>
      </c>
      <c r="C11" s="328">
        <v>0</v>
      </c>
      <c r="D11" s="328">
        <v>0</v>
      </c>
      <c r="E11" s="328">
        <v>0</v>
      </c>
      <c r="F11" s="329">
        <v>0</v>
      </c>
      <c r="G11" s="310">
        <f t="shared" ref="G11:G45" si="5">B11/$B$4*$B$5*0</f>
        <v>0</v>
      </c>
      <c r="H11" s="288">
        <f t="shared" ref="H11:H45" si="6">C11/$B$4*$B$5*0</f>
        <v>0</v>
      </c>
      <c r="I11" s="288">
        <f t="shared" ref="I11:I45" si="7">D11/$B$4*$B$5*0</f>
        <v>0</v>
      </c>
      <c r="J11" s="288">
        <f t="shared" ref="J11:J45" si="8">E11/$B$4*$B$5*0</f>
        <v>0</v>
      </c>
      <c r="K11" s="289">
        <f t="shared" ref="K11:K45" si="9">SUM(G11:J11)</f>
        <v>0</v>
      </c>
      <c r="M11" s="163">
        <f t="shared" si="3"/>
        <v>0</v>
      </c>
      <c r="N11" s="163">
        <f t="shared" si="1"/>
        <v>0</v>
      </c>
      <c r="O11" s="163">
        <f t="shared" si="1"/>
        <v>0</v>
      </c>
      <c r="P11" s="163">
        <f t="shared" si="1"/>
        <v>0</v>
      </c>
      <c r="Q11" s="163">
        <f t="shared" si="1"/>
        <v>0</v>
      </c>
      <c r="R11" s="163">
        <f t="shared" si="1"/>
        <v>0</v>
      </c>
      <c r="S11" s="163">
        <f t="shared" si="1"/>
        <v>0</v>
      </c>
      <c r="T11" s="163">
        <f t="shared" si="1"/>
        <v>0</v>
      </c>
      <c r="U11" s="163">
        <f t="shared" si="1"/>
        <v>0</v>
      </c>
      <c r="V11" s="163">
        <f t="shared" si="1"/>
        <v>0</v>
      </c>
      <c r="W11" s="163">
        <f t="shared" si="1"/>
        <v>0</v>
      </c>
      <c r="X11" s="163">
        <f t="shared" si="1"/>
        <v>0</v>
      </c>
      <c r="Y11" s="163">
        <f t="shared" si="1"/>
        <v>0</v>
      </c>
      <c r="Z11" s="163">
        <f t="shared" si="1"/>
        <v>0</v>
      </c>
      <c r="AA11" s="163">
        <f t="shared" si="1"/>
        <v>0</v>
      </c>
      <c r="AB11" s="163">
        <f t="shared" si="1"/>
        <v>0</v>
      </c>
      <c r="AC11" s="163">
        <f t="shared" si="1"/>
        <v>0</v>
      </c>
      <c r="AD11" s="163">
        <f t="shared" si="1"/>
        <v>0</v>
      </c>
      <c r="AE11" s="163">
        <f t="shared" si="1"/>
        <v>0</v>
      </c>
      <c r="AF11" s="163">
        <f t="shared" si="1"/>
        <v>0</v>
      </c>
      <c r="AG11" s="163">
        <f t="shared" si="1"/>
        <v>0</v>
      </c>
      <c r="AH11" s="163">
        <f t="shared" si="1"/>
        <v>0</v>
      </c>
      <c r="AI11" s="163">
        <f t="shared" si="1"/>
        <v>0</v>
      </c>
      <c r="AJ11" s="163">
        <f t="shared" si="1"/>
        <v>0</v>
      </c>
      <c r="AK11" s="163">
        <f t="shared" si="1"/>
        <v>0</v>
      </c>
      <c r="AL11" s="163">
        <f t="shared" si="1"/>
        <v>0</v>
      </c>
      <c r="AM11" s="163">
        <f t="shared" si="1"/>
        <v>0</v>
      </c>
      <c r="AN11" s="163">
        <f t="shared" si="1"/>
        <v>0</v>
      </c>
      <c r="AO11" s="163">
        <f t="shared" si="1"/>
        <v>0</v>
      </c>
      <c r="AP11" s="163">
        <f t="shared" si="1"/>
        <v>0</v>
      </c>
      <c r="AQ11" s="163">
        <f t="shared" si="1"/>
        <v>0</v>
      </c>
      <c r="AR11" s="163">
        <f t="shared" si="1"/>
        <v>0</v>
      </c>
      <c r="AS11" s="163">
        <f t="shared" si="1"/>
        <v>0</v>
      </c>
      <c r="AT11" s="163">
        <f t="shared" si="1"/>
        <v>0</v>
      </c>
    </row>
    <row r="12" spans="1:46" x14ac:dyDescent="0.2">
      <c r="A12" s="287">
        <f t="shared" si="4"/>
        <v>2025</v>
      </c>
      <c r="B12" s="327">
        <v>0</v>
      </c>
      <c r="C12" s="328">
        <v>0</v>
      </c>
      <c r="D12" s="328">
        <v>0</v>
      </c>
      <c r="E12" s="328">
        <v>0</v>
      </c>
      <c r="F12" s="329">
        <v>0</v>
      </c>
      <c r="G12" s="310">
        <f t="shared" si="5"/>
        <v>0</v>
      </c>
      <c r="H12" s="288">
        <f t="shared" si="6"/>
        <v>0</v>
      </c>
      <c r="I12" s="288">
        <f t="shared" si="7"/>
        <v>0</v>
      </c>
      <c r="J12" s="288">
        <f t="shared" si="8"/>
        <v>0</v>
      </c>
      <c r="K12" s="289">
        <f t="shared" si="9"/>
        <v>0</v>
      </c>
      <c r="M12" s="163">
        <f t="shared" si="3"/>
        <v>0</v>
      </c>
      <c r="N12" s="163">
        <f t="shared" si="1"/>
        <v>0</v>
      </c>
      <c r="O12" s="163">
        <f t="shared" si="1"/>
        <v>0</v>
      </c>
      <c r="P12" s="163">
        <f t="shared" si="1"/>
        <v>0</v>
      </c>
      <c r="Q12" s="163">
        <f t="shared" si="1"/>
        <v>0</v>
      </c>
      <c r="R12" s="163">
        <f t="shared" si="1"/>
        <v>0</v>
      </c>
      <c r="S12" s="163">
        <f t="shared" si="1"/>
        <v>0</v>
      </c>
      <c r="T12" s="163">
        <f t="shared" si="1"/>
        <v>0</v>
      </c>
      <c r="U12" s="163">
        <f t="shared" si="1"/>
        <v>0</v>
      </c>
      <c r="V12" s="163">
        <f t="shared" si="1"/>
        <v>0</v>
      </c>
      <c r="W12" s="163">
        <f t="shared" si="1"/>
        <v>0</v>
      </c>
      <c r="X12" s="163">
        <f t="shared" si="1"/>
        <v>0</v>
      </c>
      <c r="Y12" s="163">
        <f t="shared" si="1"/>
        <v>0</v>
      </c>
      <c r="Z12" s="163">
        <f t="shared" si="1"/>
        <v>0</v>
      </c>
      <c r="AA12" s="163">
        <f t="shared" si="1"/>
        <v>0</v>
      </c>
      <c r="AB12" s="163">
        <f t="shared" si="1"/>
        <v>0</v>
      </c>
      <c r="AC12" s="163">
        <f t="shared" si="1"/>
        <v>0</v>
      </c>
      <c r="AD12" s="163">
        <f t="shared" si="1"/>
        <v>0</v>
      </c>
      <c r="AE12" s="163">
        <f t="shared" si="1"/>
        <v>0</v>
      </c>
      <c r="AF12" s="163">
        <f t="shared" si="1"/>
        <v>0</v>
      </c>
      <c r="AG12" s="163">
        <f t="shared" si="1"/>
        <v>0</v>
      </c>
      <c r="AH12" s="163">
        <f t="shared" si="1"/>
        <v>0</v>
      </c>
      <c r="AI12" s="163">
        <f t="shared" si="1"/>
        <v>0</v>
      </c>
      <c r="AJ12" s="163">
        <f t="shared" si="1"/>
        <v>0</v>
      </c>
      <c r="AK12" s="163">
        <f t="shared" si="1"/>
        <v>0</v>
      </c>
      <c r="AL12" s="163">
        <f t="shared" si="1"/>
        <v>0</v>
      </c>
      <c r="AM12" s="163">
        <f t="shared" si="1"/>
        <v>0</v>
      </c>
      <c r="AN12" s="163">
        <f t="shared" si="1"/>
        <v>0</v>
      </c>
      <c r="AO12" s="163">
        <f t="shared" si="1"/>
        <v>0</v>
      </c>
      <c r="AP12" s="163">
        <f t="shared" si="1"/>
        <v>0</v>
      </c>
      <c r="AQ12" s="163">
        <f t="shared" si="1"/>
        <v>0</v>
      </c>
      <c r="AR12" s="163">
        <f t="shared" si="1"/>
        <v>0</v>
      </c>
      <c r="AS12" s="163">
        <f t="shared" si="1"/>
        <v>0</v>
      </c>
      <c r="AT12" s="163">
        <f t="shared" si="1"/>
        <v>0</v>
      </c>
    </row>
    <row r="13" spans="1:46" x14ac:dyDescent="0.2">
      <c r="A13" s="287">
        <f t="shared" si="4"/>
        <v>2026</v>
      </c>
      <c r="B13" s="327">
        <f>'QUANTITIES - ALT 2'!B9</f>
        <v>0</v>
      </c>
      <c r="C13" s="328">
        <f>'QUANTITIES - ALT 2'!C9</f>
        <v>0</v>
      </c>
      <c r="D13" s="328">
        <f>'QUANTITIES - ALT 2'!D9</f>
        <v>0</v>
      </c>
      <c r="E13" s="328">
        <f>'QUANTITIES - ALT 2'!E9</f>
        <v>0</v>
      </c>
      <c r="F13" s="329">
        <f t="shared" si="2"/>
        <v>0</v>
      </c>
      <c r="G13" s="310">
        <f t="shared" si="5"/>
        <v>0</v>
      </c>
      <c r="H13" s="288">
        <f t="shared" si="6"/>
        <v>0</v>
      </c>
      <c r="I13" s="288">
        <f t="shared" si="7"/>
        <v>0</v>
      </c>
      <c r="J13" s="288">
        <f t="shared" si="8"/>
        <v>0</v>
      </c>
      <c r="K13" s="289">
        <f t="shared" si="9"/>
        <v>0</v>
      </c>
      <c r="M13" s="163">
        <f t="shared" si="3"/>
        <v>0</v>
      </c>
      <c r="N13" s="163">
        <f t="shared" si="1"/>
        <v>0</v>
      </c>
      <c r="O13" s="163">
        <f t="shared" si="1"/>
        <v>0</v>
      </c>
      <c r="P13" s="163">
        <f t="shared" si="1"/>
        <v>0</v>
      </c>
      <c r="Q13" s="163">
        <f t="shared" si="1"/>
        <v>0</v>
      </c>
      <c r="R13" s="163">
        <f t="shared" si="1"/>
        <v>0</v>
      </c>
      <c r="S13" s="163">
        <f t="shared" si="1"/>
        <v>0</v>
      </c>
      <c r="T13" s="163">
        <f t="shared" si="1"/>
        <v>0</v>
      </c>
      <c r="U13" s="163">
        <f t="shared" si="1"/>
        <v>0</v>
      </c>
      <c r="V13" s="163">
        <f t="shared" si="1"/>
        <v>0</v>
      </c>
      <c r="W13" s="163">
        <f t="shared" si="1"/>
        <v>0</v>
      </c>
      <c r="X13" s="163">
        <f t="shared" si="1"/>
        <v>0</v>
      </c>
      <c r="Y13" s="163">
        <f t="shared" si="1"/>
        <v>0</v>
      </c>
      <c r="Z13" s="163">
        <f t="shared" si="1"/>
        <v>0</v>
      </c>
      <c r="AA13" s="163">
        <f t="shared" si="1"/>
        <v>0</v>
      </c>
      <c r="AB13" s="163">
        <f t="shared" si="1"/>
        <v>0</v>
      </c>
      <c r="AC13" s="163">
        <f t="shared" si="1"/>
        <v>0</v>
      </c>
      <c r="AD13" s="163">
        <f t="shared" si="1"/>
        <v>0</v>
      </c>
      <c r="AE13" s="163">
        <f t="shared" si="1"/>
        <v>0</v>
      </c>
      <c r="AF13" s="163">
        <f t="shared" si="1"/>
        <v>0</v>
      </c>
      <c r="AG13" s="163">
        <f t="shared" si="1"/>
        <v>0</v>
      </c>
      <c r="AH13" s="163">
        <f t="shared" si="1"/>
        <v>0</v>
      </c>
      <c r="AI13" s="163">
        <f t="shared" si="1"/>
        <v>0</v>
      </c>
      <c r="AJ13" s="163">
        <f t="shared" si="1"/>
        <v>0</v>
      </c>
      <c r="AK13" s="163">
        <f t="shared" si="1"/>
        <v>0</v>
      </c>
      <c r="AL13" s="163">
        <f t="shared" si="1"/>
        <v>0</v>
      </c>
      <c r="AM13" s="163">
        <f t="shared" si="1"/>
        <v>0</v>
      </c>
      <c r="AN13" s="163">
        <f t="shared" si="1"/>
        <v>0</v>
      </c>
      <c r="AO13" s="163">
        <f t="shared" si="1"/>
        <v>0</v>
      </c>
      <c r="AP13" s="163">
        <f t="shared" si="1"/>
        <v>0</v>
      </c>
      <c r="AQ13" s="163">
        <f t="shared" si="1"/>
        <v>0</v>
      </c>
      <c r="AR13" s="163">
        <f t="shared" si="1"/>
        <v>0</v>
      </c>
      <c r="AS13" s="163">
        <f t="shared" si="1"/>
        <v>0</v>
      </c>
      <c r="AT13" s="163">
        <f t="shared" si="1"/>
        <v>0</v>
      </c>
    </row>
    <row r="14" spans="1:46" x14ac:dyDescent="0.2">
      <c r="A14" s="287">
        <f t="shared" si="4"/>
        <v>2027</v>
      </c>
      <c r="B14" s="327">
        <f>'QUANTITIES - ALT 2'!B10</f>
        <v>0</v>
      </c>
      <c r="C14" s="328">
        <f>'QUANTITIES - ALT 2'!C10</f>
        <v>0</v>
      </c>
      <c r="D14" s="328">
        <f>'QUANTITIES - ALT 2'!D10</f>
        <v>0</v>
      </c>
      <c r="E14" s="328">
        <f>'QUANTITIES - ALT 2'!E10</f>
        <v>0</v>
      </c>
      <c r="F14" s="329">
        <f t="shared" si="2"/>
        <v>0</v>
      </c>
      <c r="G14" s="310">
        <f t="shared" si="5"/>
        <v>0</v>
      </c>
      <c r="H14" s="288">
        <f t="shared" si="6"/>
        <v>0</v>
      </c>
      <c r="I14" s="288">
        <f t="shared" si="7"/>
        <v>0</v>
      </c>
      <c r="J14" s="288">
        <f t="shared" si="8"/>
        <v>0</v>
      </c>
      <c r="K14" s="289">
        <f t="shared" si="9"/>
        <v>0</v>
      </c>
      <c r="M14" s="163">
        <f t="shared" si="3"/>
        <v>0</v>
      </c>
      <c r="N14" s="163">
        <f t="shared" si="1"/>
        <v>0</v>
      </c>
      <c r="O14" s="163">
        <f t="shared" si="1"/>
        <v>0</v>
      </c>
      <c r="P14" s="163">
        <f t="shared" si="1"/>
        <v>0</v>
      </c>
      <c r="Q14" s="163">
        <f t="shared" si="1"/>
        <v>0</v>
      </c>
      <c r="R14" s="163">
        <f t="shared" si="1"/>
        <v>0</v>
      </c>
      <c r="S14" s="163">
        <f t="shared" si="1"/>
        <v>0</v>
      </c>
      <c r="T14" s="163">
        <f t="shared" si="1"/>
        <v>0</v>
      </c>
      <c r="U14" s="163">
        <f t="shared" si="1"/>
        <v>0</v>
      </c>
      <c r="V14" s="163">
        <f t="shared" si="1"/>
        <v>0</v>
      </c>
      <c r="W14" s="163">
        <f t="shared" si="1"/>
        <v>0</v>
      </c>
      <c r="X14" s="163">
        <f t="shared" si="1"/>
        <v>0</v>
      </c>
      <c r="Y14" s="163">
        <f t="shared" si="1"/>
        <v>0</v>
      </c>
      <c r="Z14" s="163">
        <f t="shared" si="1"/>
        <v>0</v>
      </c>
      <c r="AA14" s="163">
        <f t="shared" si="1"/>
        <v>0</v>
      </c>
      <c r="AB14" s="163">
        <f t="shared" si="1"/>
        <v>0</v>
      </c>
      <c r="AC14" s="163">
        <f t="shared" si="1"/>
        <v>0</v>
      </c>
      <c r="AD14" s="163">
        <f t="shared" si="1"/>
        <v>0</v>
      </c>
      <c r="AE14" s="163">
        <f t="shared" si="1"/>
        <v>0</v>
      </c>
      <c r="AF14" s="163">
        <f t="shared" si="1"/>
        <v>0</v>
      </c>
      <c r="AG14" s="163">
        <f t="shared" si="1"/>
        <v>0</v>
      </c>
      <c r="AH14" s="163">
        <f t="shared" si="1"/>
        <v>0</v>
      </c>
      <c r="AI14" s="163">
        <f t="shared" si="1"/>
        <v>0</v>
      </c>
      <c r="AJ14" s="163">
        <f t="shared" si="1"/>
        <v>0</v>
      </c>
      <c r="AK14" s="163">
        <f t="shared" si="1"/>
        <v>0</v>
      </c>
      <c r="AL14" s="163">
        <f t="shared" si="1"/>
        <v>0</v>
      </c>
      <c r="AM14" s="163">
        <f t="shared" si="1"/>
        <v>0</v>
      </c>
      <c r="AN14" s="163">
        <f t="shared" si="1"/>
        <v>0</v>
      </c>
      <c r="AO14" s="163">
        <f t="shared" si="1"/>
        <v>0</v>
      </c>
      <c r="AP14" s="163">
        <f t="shared" si="1"/>
        <v>0</v>
      </c>
      <c r="AQ14" s="163">
        <f t="shared" si="1"/>
        <v>0</v>
      </c>
      <c r="AR14" s="163">
        <f t="shared" si="1"/>
        <v>0</v>
      </c>
      <c r="AS14" s="163">
        <f t="shared" si="1"/>
        <v>0</v>
      </c>
      <c r="AT14" s="163">
        <f t="shared" si="1"/>
        <v>0</v>
      </c>
    </row>
    <row r="15" spans="1:46" x14ac:dyDescent="0.2">
      <c r="A15" s="287">
        <f t="shared" si="4"/>
        <v>2028</v>
      </c>
      <c r="B15" s="327">
        <f>'QUANTITIES - ALT 2'!B11</f>
        <v>0</v>
      </c>
      <c r="C15" s="328">
        <f>'QUANTITIES - ALT 2'!C11</f>
        <v>0</v>
      </c>
      <c r="D15" s="328">
        <f>'QUANTITIES - ALT 2'!D11</f>
        <v>0</v>
      </c>
      <c r="E15" s="328">
        <f>'QUANTITIES - ALT 2'!E11</f>
        <v>0</v>
      </c>
      <c r="F15" s="329">
        <f t="shared" ref="F15:F45" si="10">SUM(B15:E15)</f>
        <v>0</v>
      </c>
      <c r="G15" s="310">
        <f t="shared" si="5"/>
        <v>0</v>
      </c>
      <c r="H15" s="288">
        <f t="shared" si="6"/>
        <v>0</v>
      </c>
      <c r="I15" s="288">
        <f t="shared" si="7"/>
        <v>0</v>
      </c>
      <c r="J15" s="288">
        <f t="shared" si="8"/>
        <v>0</v>
      </c>
      <c r="K15" s="289">
        <f t="shared" si="9"/>
        <v>0</v>
      </c>
      <c r="M15" s="163">
        <f t="shared" si="3"/>
        <v>0</v>
      </c>
      <c r="N15" s="163">
        <f t="shared" si="1"/>
        <v>0</v>
      </c>
      <c r="O15" s="163">
        <f t="shared" si="1"/>
        <v>0</v>
      </c>
      <c r="P15" s="163">
        <f t="shared" si="1"/>
        <v>0</v>
      </c>
      <c r="Q15" s="163">
        <f t="shared" si="1"/>
        <v>0</v>
      </c>
      <c r="R15" s="163">
        <f t="shared" si="1"/>
        <v>0</v>
      </c>
      <c r="S15" s="163">
        <f t="shared" si="1"/>
        <v>0</v>
      </c>
      <c r="T15" s="163">
        <f t="shared" si="1"/>
        <v>0</v>
      </c>
      <c r="U15" s="163">
        <f t="shared" si="1"/>
        <v>0</v>
      </c>
      <c r="V15" s="163">
        <f t="shared" si="1"/>
        <v>0</v>
      </c>
      <c r="W15" s="163">
        <f t="shared" si="1"/>
        <v>0</v>
      </c>
      <c r="X15" s="163">
        <f t="shared" si="1"/>
        <v>0</v>
      </c>
      <c r="Y15" s="163">
        <f t="shared" si="1"/>
        <v>0</v>
      </c>
      <c r="Z15" s="163">
        <f t="shared" si="1"/>
        <v>0</v>
      </c>
      <c r="AA15" s="163">
        <f t="shared" si="1"/>
        <v>0</v>
      </c>
      <c r="AB15" s="163">
        <f t="shared" si="1"/>
        <v>0</v>
      </c>
      <c r="AC15" s="163">
        <f t="shared" si="1"/>
        <v>0</v>
      </c>
      <c r="AD15" s="163">
        <f t="shared" si="1"/>
        <v>0</v>
      </c>
      <c r="AE15" s="163">
        <f t="shared" si="1"/>
        <v>0</v>
      </c>
      <c r="AF15" s="163">
        <f t="shared" si="1"/>
        <v>0</v>
      </c>
      <c r="AG15" s="163">
        <f t="shared" si="1"/>
        <v>0</v>
      </c>
      <c r="AH15" s="163">
        <f t="shared" si="1"/>
        <v>0</v>
      </c>
      <c r="AI15" s="163">
        <f t="shared" si="1"/>
        <v>0</v>
      </c>
      <c r="AJ15" s="163">
        <f t="shared" si="1"/>
        <v>0</v>
      </c>
      <c r="AK15" s="163">
        <f t="shared" si="1"/>
        <v>0</v>
      </c>
      <c r="AL15" s="163">
        <f t="shared" si="1"/>
        <v>0</v>
      </c>
      <c r="AM15" s="163">
        <f t="shared" si="1"/>
        <v>0</v>
      </c>
      <c r="AN15" s="163">
        <f t="shared" si="1"/>
        <v>0</v>
      </c>
      <c r="AO15" s="163">
        <f t="shared" ref="AO15:AT32" si="11">IF($A15=AO$8,SUM($G15:$J15),0)*$C$4</f>
        <v>0</v>
      </c>
      <c r="AP15" s="163">
        <f t="shared" si="11"/>
        <v>0</v>
      </c>
      <c r="AQ15" s="163">
        <f t="shared" si="11"/>
        <v>0</v>
      </c>
      <c r="AR15" s="163">
        <f t="shared" si="11"/>
        <v>0</v>
      </c>
      <c r="AS15" s="163">
        <f t="shared" si="11"/>
        <v>0</v>
      </c>
      <c r="AT15" s="163">
        <f t="shared" si="11"/>
        <v>0</v>
      </c>
    </row>
    <row r="16" spans="1:46" x14ac:dyDescent="0.2">
      <c r="A16" s="287">
        <f t="shared" si="4"/>
        <v>2029</v>
      </c>
      <c r="B16" s="327">
        <f>'QUANTITIES - ALT 2'!B12</f>
        <v>0</v>
      </c>
      <c r="C16" s="328">
        <f>'QUANTITIES - ALT 2'!C12</f>
        <v>0</v>
      </c>
      <c r="D16" s="328">
        <f>'QUANTITIES - ALT 2'!D12</f>
        <v>0</v>
      </c>
      <c r="E16" s="328">
        <f>'QUANTITIES - ALT 2'!E12</f>
        <v>0</v>
      </c>
      <c r="F16" s="329">
        <f t="shared" si="10"/>
        <v>0</v>
      </c>
      <c r="G16" s="310">
        <f t="shared" si="5"/>
        <v>0</v>
      </c>
      <c r="H16" s="288">
        <f t="shared" si="6"/>
        <v>0</v>
      </c>
      <c r="I16" s="288">
        <f t="shared" si="7"/>
        <v>0</v>
      </c>
      <c r="J16" s="288">
        <f t="shared" si="8"/>
        <v>0</v>
      </c>
      <c r="K16" s="289">
        <f t="shared" si="9"/>
        <v>0</v>
      </c>
      <c r="M16" s="163">
        <f t="shared" si="3"/>
        <v>0</v>
      </c>
      <c r="N16" s="163">
        <f t="shared" si="3"/>
        <v>0</v>
      </c>
      <c r="O16" s="163">
        <f t="shared" si="3"/>
        <v>0</v>
      </c>
      <c r="P16" s="163">
        <f t="shared" si="3"/>
        <v>0</v>
      </c>
      <c r="Q16" s="163">
        <f t="shared" si="3"/>
        <v>0</v>
      </c>
      <c r="R16" s="163">
        <f t="shared" si="3"/>
        <v>0</v>
      </c>
      <c r="S16" s="163">
        <f t="shared" si="3"/>
        <v>0</v>
      </c>
      <c r="T16" s="163">
        <f t="shared" si="3"/>
        <v>0</v>
      </c>
      <c r="U16" s="163">
        <f t="shared" si="3"/>
        <v>0</v>
      </c>
      <c r="V16" s="163">
        <f t="shared" si="3"/>
        <v>0</v>
      </c>
      <c r="W16" s="163">
        <f t="shared" si="3"/>
        <v>0</v>
      </c>
      <c r="X16" s="163">
        <f t="shared" si="3"/>
        <v>0</v>
      </c>
      <c r="Y16" s="163">
        <f t="shared" si="3"/>
        <v>0</v>
      </c>
      <c r="Z16" s="163">
        <f t="shared" si="3"/>
        <v>0</v>
      </c>
      <c r="AA16" s="163">
        <f t="shared" si="3"/>
        <v>0</v>
      </c>
      <c r="AB16" s="163">
        <f t="shared" si="3"/>
        <v>0</v>
      </c>
      <c r="AC16" s="163">
        <f t="shared" ref="AC16:AR33" si="12">IF($A16=AC$8,SUM($G16:$J16),0)*$C$4</f>
        <v>0</v>
      </c>
      <c r="AD16" s="163">
        <f t="shared" si="12"/>
        <v>0</v>
      </c>
      <c r="AE16" s="163">
        <f t="shared" si="12"/>
        <v>0</v>
      </c>
      <c r="AF16" s="163">
        <f t="shared" si="12"/>
        <v>0</v>
      </c>
      <c r="AG16" s="163">
        <f t="shared" si="12"/>
        <v>0</v>
      </c>
      <c r="AH16" s="163">
        <f t="shared" si="12"/>
        <v>0</v>
      </c>
      <c r="AI16" s="163">
        <f t="shared" si="12"/>
        <v>0</v>
      </c>
      <c r="AJ16" s="163">
        <f t="shared" si="12"/>
        <v>0</v>
      </c>
      <c r="AK16" s="163">
        <f t="shared" si="12"/>
        <v>0</v>
      </c>
      <c r="AL16" s="163">
        <f t="shared" si="12"/>
        <v>0</v>
      </c>
      <c r="AM16" s="163">
        <f t="shared" si="12"/>
        <v>0</v>
      </c>
      <c r="AN16" s="163">
        <f t="shared" si="12"/>
        <v>0</v>
      </c>
      <c r="AO16" s="163">
        <f t="shared" si="12"/>
        <v>0</v>
      </c>
      <c r="AP16" s="163">
        <f t="shared" si="12"/>
        <v>0</v>
      </c>
      <c r="AQ16" s="163">
        <f t="shared" si="12"/>
        <v>0</v>
      </c>
      <c r="AR16" s="163">
        <f t="shared" si="12"/>
        <v>0</v>
      </c>
      <c r="AS16" s="163">
        <f t="shared" si="11"/>
        <v>0</v>
      </c>
      <c r="AT16" s="163">
        <f t="shared" si="11"/>
        <v>0</v>
      </c>
    </row>
    <row r="17" spans="1:46" x14ac:dyDescent="0.2">
      <c r="A17" s="287">
        <f t="shared" si="4"/>
        <v>2030</v>
      </c>
      <c r="B17" s="327">
        <f>'QUANTITIES - ALT 2'!B13</f>
        <v>0</v>
      </c>
      <c r="C17" s="328">
        <f>'QUANTITIES - ALT 2'!C13</f>
        <v>0</v>
      </c>
      <c r="D17" s="328">
        <f>'QUANTITIES - ALT 2'!D13</f>
        <v>0</v>
      </c>
      <c r="E17" s="328">
        <f>'QUANTITIES - ALT 2'!E13</f>
        <v>0</v>
      </c>
      <c r="F17" s="329">
        <f t="shared" si="10"/>
        <v>0</v>
      </c>
      <c r="G17" s="310">
        <f t="shared" si="5"/>
        <v>0</v>
      </c>
      <c r="H17" s="288">
        <f t="shared" si="6"/>
        <v>0</v>
      </c>
      <c r="I17" s="288">
        <f t="shared" si="7"/>
        <v>0</v>
      </c>
      <c r="J17" s="288">
        <f t="shared" si="8"/>
        <v>0</v>
      </c>
      <c r="K17" s="289">
        <f t="shared" si="9"/>
        <v>0</v>
      </c>
      <c r="M17" s="163">
        <f t="shared" si="3"/>
        <v>0</v>
      </c>
      <c r="N17" s="163">
        <f t="shared" si="3"/>
        <v>0</v>
      </c>
      <c r="O17" s="163">
        <f t="shared" si="3"/>
        <v>0</v>
      </c>
      <c r="P17" s="163">
        <f t="shared" si="3"/>
        <v>0</v>
      </c>
      <c r="Q17" s="163">
        <f t="shared" si="3"/>
        <v>0</v>
      </c>
      <c r="R17" s="163">
        <f t="shared" si="3"/>
        <v>0</v>
      </c>
      <c r="S17" s="163">
        <f t="shared" si="3"/>
        <v>0</v>
      </c>
      <c r="T17" s="163">
        <f t="shared" si="3"/>
        <v>0</v>
      </c>
      <c r="U17" s="163">
        <f t="shared" si="3"/>
        <v>0</v>
      </c>
      <c r="V17" s="163">
        <f t="shared" si="3"/>
        <v>0</v>
      </c>
      <c r="W17" s="163">
        <f t="shared" si="3"/>
        <v>0</v>
      </c>
      <c r="X17" s="163">
        <f t="shared" si="3"/>
        <v>0</v>
      </c>
      <c r="Y17" s="163">
        <f t="shared" si="3"/>
        <v>0</v>
      </c>
      <c r="Z17" s="163">
        <f t="shared" si="3"/>
        <v>0</v>
      </c>
      <c r="AA17" s="163">
        <f t="shared" si="3"/>
        <v>0</v>
      </c>
      <c r="AB17" s="163">
        <f t="shared" si="3"/>
        <v>0</v>
      </c>
      <c r="AC17" s="163">
        <f t="shared" si="12"/>
        <v>0</v>
      </c>
      <c r="AD17" s="163">
        <f t="shared" si="12"/>
        <v>0</v>
      </c>
      <c r="AE17" s="163">
        <f t="shared" si="12"/>
        <v>0</v>
      </c>
      <c r="AF17" s="163">
        <f t="shared" si="12"/>
        <v>0</v>
      </c>
      <c r="AG17" s="163">
        <f t="shared" si="12"/>
        <v>0</v>
      </c>
      <c r="AH17" s="163">
        <f t="shared" si="12"/>
        <v>0</v>
      </c>
      <c r="AI17" s="163">
        <f t="shared" si="12"/>
        <v>0</v>
      </c>
      <c r="AJ17" s="163">
        <f t="shared" si="12"/>
        <v>0</v>
      </c>
      <c r="AK17" s="163">
        <f t="shared" si="12"/>
        <v>0</v>
      </c>
      <c r="AL17" s="163">
        <f t="shared" si="12"/>
        <v>0</v>
      </c>
      <c r="AM17" s="163">
        <f t="shared" si="12"/>
        <v>0</v>
      </c>
      <c r="AN17" s="163">
        <f t="shared" si="12"/>
        <v>0</v>
      </c>
      <c r="AO17" s="163">
        <f t="shared" si="12"/>
        <v>0</v>
      </c>
      <c r="AP17" s="163">
        <f t="shared" si="12"/>
        <v>0</v>
      </c>
      <c r="AQ17" s="163">
        <f t="shared" si="12"/>
        <v>0</v>
      </c>
      <c r="AR17" s="163">
        <f t="shared" si="12"/>
        <v>0</v>
      </c>
      <c r="AS17" s="163">
        <f t="shared" si="11"/>
        <v>0</v>
      </c>
      <c r="AT17" s="163">
        <f t="shared" si="11"/>
        <v>0</v>
      </c>
    </row>
    <row r="18" spans="1:46" x14ac:dyDescent="0.2">
      <c r="A18" s="287">
        <f t="shared" si="4"/>
        <v>2031</v>
      </c>
      <c r="B18" s="327">
        <f>'QUANTITIES - ALT 2'!B14</f>
        <v>0</v>
      </c>
      <c r="C18" s="328">
        <f>'QUANTITIES - ALT 2'!C14</f>
        <v>0</v>
      </c>
      <c r="D18" s="328">
        <f>'QUANTITIES - ALT 2'!D14</f>
        <v>0</v>
      </c>
      <c r="E18" s="328">
        <f>'QUANTITIES - ALT 2'!E14</f>
        <v>0</v>
      </c>
      <c r="F18" s="329">
        <f t="shared" si="10"/>
        <v>0</v>
      </c>
      <c r="G18" s="310">
        <f t="shared" si="5"/>
        <v>0</v>
      </c>
      <c r="H18" s="288">
        <f t="shared" si="6"/>
        <v>0</v>
      </c>
      <c r="I18" s="288">
        <f t="shared" si="7"/>
        <v>0</v>
      </c>
      <c r="J18" s="288">
        <f t="shared" si="8"/>
        <v>0</v>
      </c>
      <c r="K18" s="289">
        <f t="shared" si="9"/>
        <v>0</v>
      </c>
      <c r="M18" s="163">
        <f t="shared" si="3"/>
        <v>0</v>
      </c>
      <c r="N18" s="163">
        <f t="shared" si="3"/>
        <v>0</v>
      </c>
      <c r="O18" s="163">
        <f t="shared" si="3"/>
        <v>0</v>
      </c>
      <c r="P18" s="163">
        <f t="shared" si="3"/>
        <v>0</v>
      </c>
      <c r="Q18" s="163">
        <f t="shared" si="3"/>
        <v>0</v>
      </c>
      <c r="R18" s="163">
        <f t="shared" si="3"/>
        <v>0</v>
      </c>
      <c r="S18" s="163">
        <f t="shared" si="3"/>
        <v>0</v>
      </c>
      <c r="T18" s="163">
        <f t="shared" si="3"/>
        <v>0</v>
      </c>
      <c r="U18" s="163">
        <f t="shared" si="3"/>
        <v>0</v>
      </c>
      <c r="V18" s="163">
        <f t="shared" si="3"/>
        <v>0</v>
      </c>
      <c r="W18" s="163">
        <f t="shared" si="3"/>
        <v>0</v>
      </c>
      <c r="X18" s="163">
        <f t="shared" si="3"/>
        <v>0</v>
      </c>
      <c r="Y18" s="163">
        <f t="shared" si="3"/>
        <v>0</v>
      </c>
      <c r="Z18" s="163">
        <f t="shared" si="3"/>
        <v>0</v>
      </c>
      <c r="AA18" s="163">
        <f t="shared" si="3"/>
        <v>0</v>
      </c>
      <c r="AB18" s="163">
        <f t="shared" si="3"/>
        <v>0</v>
      </c>
      <c r="AC18" s="163">
        <f t="shared" si="12"/>
        <v>0</v>
      </c>
      <c r="AD18" s="163">
        <f t="shared" si="12"/>
        <v>0</v>
      </c>
      <c r="AE18" s="163">
        <f t="shared" si="12"/>
        <v>0</v>
      </c>
      <c r="AF18" s="163">
        <f t="shared" si="12"/>
        <v>0</v>
      </c>
      <c r="AG18" s="163">
        <f t="shared" si="12"/>
        <v>0</v>
      </c>
      <c r="AH18" s="163">
        <f t="shared" si="12"/>
        <v>0</v>
      </c>
      <c r="AI18" s="163">
        <f t="shared" si="12"/>
        <v>0</v>
      </c>
      <c r="AJ18" s="163">
        <f t="shared" si="12"/>
        <v>0</v>
      </c>
      <c r="AK18" s="163">
        <f t="shared" si="12"/>
        <v>0</v>
      </c>
      <c r="AL18" s="163">
        <f t="shared" si="12"/>
        <v>0</v>
      </c>
      <c r="AM18" s="163">
        <f t="shared" si="12"/>
        <v>0</v>
      </c>
      <c r="AN18" s="163">
        <f t="shared" si="12"/>
        <v>0</v>
      </c>
      <c r="AO18" s="163">
        <f t="shared" si="12"/>
        <v>0</v>
      </c>
      <c r="AP18" s="163">
        <f t="shared" si="12"/>
        <v>0</v>
      </c>
      <c r="AQ18" s="163">
        <f t="shared" si="12"/>
        <v>0</v>
      </c>
      <c r="AR18" s="163">
        <f t="shared" si="12"/>
        <v>0</v>
      </c>
      <c r="AS18" s="163">
        <f t="shared" si="11"/>
        <v>0</v>
      </c>
      <c r="AT18" s="163">
        <f t="shared" si="11"/>
        <v>0</v>
      </c>
    </row>
    <row r="19" spans="1:46" x14ac:dyDescent="0.2">
      <c r="A19" s="287">
        <f t="shared" si="4"/>
        <v>2032</v>
      </c>
      <c r="B19" s="327">
        <f>'QUANTITIES - ALT 2'!B15</f>
        <v>0</v>
      </c>
      <c r="C19" s="328">
        <f>'QUANTITIES - ALT 2'!C15</f>
        <v>0</v>
      </c>
      <c r="D19" s="328">
        <f>'QUANTITIES - ALT 2'!D15</f>
        <v>0</v>
      </c>
      <c r="E19" s="328">
        <f>'QUANTITIES - ALT 2'!E15</f>
        <v>0</v>
      </c>
      <c r="F19" s="329">
        <f t="shared" si="10"/>
        <v>0</v>
      </c>
      <c r="G19" s="310">
        <f t="shared" si="5"/>
        <v>0</v>
      </c>
      <c r="H19" s="288">
        <f t="shared" si="6"/>
        <v>0</v>
      </c>
      <c r="I19" s="288">
        <f t="shared" si="7"/>
        <v>0</v>
      </c>
      <c r="J19" s="288">
        <f t="shared" si="8"/>
        <v>0</v>
      </c>
      <c r="K19" s="289">
        <f t="shared" si="9"/>
        <v>0</v>
      </c>
      <c r="M19" s="163">
        <f t="shared" si="3"/>
        <v>0</v>
      </c>
      <c r="N19" s="163">
        <f t="shared" si="3"/>
        <v>0</v>
      </c>
      <c r="O19" s="163">
        <f t="shared" si="3"/>
        <v>0</v>
      </c>
      <c r="P19" s="163">
        <f t="shared" si="3"/>
        <v>0</v>
      </c>
      <c r="Q19" s="163">
        <f t="shared" si="3"/>
        <v>0</v>
      </c>
      <c r="R19" s="163">
        <f t="shared" si="3"/>
        <v>0</v>
      </c>
      <c r="S19" s="163">
        <f t="shared" si="3"/>
        <v>0</v>
      </c>
      <c r="T19" s="163">
        <f t="shared" si="3"/>
        <v>0</v>
      </c>
      <c r="U19" s="163">
        <f t="shared" si="3"/>
        <v>0</v>
      </c>
      <c r="V19" s="163">
        <f t="shared" si="3"/>
        <v>0</v>
      </c>
      <c r="W19" s="163">
        <f t="shared" si="3"/>
        <v>0</v>
      </c>
      <c r="X19" s="163">
        <f t="shared" si="3"/>
        <v>0</v>
      </c>
      <c r="Y19" s="163">
        <f t="shared" si="3"/>
        <v>0</v>
      </c>
      <c r="Z19" s="163">
        <f t="shared" si="3"/>
        <v>0</v>
      </c>
      <c r="AA19" s="163">
        <f t="shared" si="3"/>
        <v>0</v>
      </c>
      <c r="AB19" s="163">
        <f t="shared" si="3"/>
        <v>0</v>
      </c>
      <c r="AC19" s="163">
        <f t="shared" si="12"/>
        <v>0</v>
      </c>
      <c r="AD19" s="163">
        <f t="shared" si="12"/>
        <v>0</v>
      </c>
      <c r="AE19" s="163">
        <f t="shared" si="12"/>
        <v>0</v>
      </c>
      <c r="AF19" s="163">
        <f t="shared" si="12"/>
        <v>0</v>
      </c>
      <c r="AG19" s="163">
        <f t="shared" si="12"/>
        <v>0</v>
      </c>
      <c r="AH19" s="163">
        <f t="shared" si="12"/>
        <v>0</v>
      </c>
      <c r="AI19" s="163">
        <f t="shared" si="12"/>
        <v>0</v>
      </c>
      <c r="AJ19" s="163">
        <f t="shared" si="12"/>
        <v>0</v>
      </c>
      <c r="AK19" s="163">
        <f t="shared" si="12"/>
        <v>0</v>
      </c>
      <c r="AL19" s="163">
        <f t="shared" si="12"/>
        <v>0</v>
      </c>
      <c r="AM19" s="163">
        <f t="shared" si="12"/>
        <v>0</v>
      </c>
      <c r="AN19" s="163">
        <f t="shared" si="12"/>
        <v>0</v>
      </c>
      <c r="AO19" s="163">
        <f t="shared" si="12"/>
        <v>0</v>
      </c>
      <c r="AP19" s="163">
        <f t="shared" si="12"/>
        <v>0</v>
      </c>
      <c r="AQ19" s="163">
        <f t="shared" si="12"/>
        <v>0</v>
      </c>
      <c r="AR19" s="163">
        <f t="shared" si="12"/>
        <v>0</v>
      </c>
      <c r="AS19" s="163">
        <f t="shared" si="11"/>
        <v>0</v>
      </c>
      <c r="AT19" s="163">
        <f t="shared" si="11"/>
        <v>0</v>
      </c>
    </row>
    <row r="20" spans="1:46" x14ac:dyDescent="0.2">
      <c r="A20" s="287">
        <f t="shared" si="4"/>
        <v>2033</v>
      </c>
      <c r="B20" s="327">
        <f>'QUANTITIES - ALT 2'!B16</f>
        <v>0</v>
      </c>
      <c r="C20" s="328">
        <f>'QUANTITIES - ALT 2'!C16</f>
        <v>0</v>
      </c>
      <c r="D20" s="328">
        <f>'QUANTITIES - ALT 2'!D16</f>
        <v>0</v>
      </c>
      <c r="E20" s="328">
        <f>'QUANTITIES - ALT 2'!E16</f>
        <v>0</v>
      </c>
      <c r="F20" s="329">
        <f t="shared" si="10"/>
        <v>0</v>
      </c>
      <c r="G20" s="310">
        <f t="shared" si="5"/>
        <v>0</v>
      </c>
      <c r="H20" s="288">
        <f t="shared" si="6"/>
        <v>0</v>
      </c>
      <c r="I20" s="288">
        <f t="shared" si="7"/>
        <v>0</v>
      </c>
      <c r="J20" s="288">
        <f t="shared" si="8"/>
        <v>0</v>
      </c>
      <c r="K20" s="289">
        <f t="shared" si="9"/>
        <v>0</v>
      </c>
      <c r="M20" s="163">
        <f t="shared" si="3"/>
        <v>0</v>
      </c>
      <c r="N20" s="163">
        <f t="shared" si="3"/>
        <v>0</v>
      </c>
      <c r="O20" s="163">
        <f t="shared" si="3"/>
        <v>0</v>
      </c>
      <c r="P20" s="163">
        <f t="shared" si="3"/>
        <v>0</v>
      </c>
      <c r="Q20" s="163">
        <f t="shared" si="3"/>
        <v>0</v>
      </c>
      <c r="R20" s="163">
        <f t="shared" si="3"/>
        <v>0</v>
      </c>
      <c r="S20" s="163">
        <f t="shared" si="3"/>
        <v>0</v>
      </c>
      <c r="T20" s="163">
        <f t="shared" si="3"/>
        <v>0</v>
      </c>
      <c r="U20" s="163">
        <f t="shared" si="3"/>
        <v>0</v>
      </c>
      <c r="V20" s="163">
        <f t="shared" si="3"/>
        <v>0</v>
      </c>
      <c r="W20" s="163">
        <f t="shared" si="3"/>
        <v>0</v>
      </c>
      <c r="X20" s="163">
        <f t="shared" si="3"/>
        <v>0</v>
      </c>
      <c r="Y20" s="163">
        <f t="shared" si="3"/>
        <v>0</v>
      </c>
      <c r="Z20" s="163">
        <f t="shared" si="3"/>
        <v>0</v>
      </c>
      <c r="AA20" s="163">
        <f t="shared" si="3"/>
        <v>0</v>
      </c>
      <c r="AB20" s="163">
        <f t="shared" si="3"/>
        <v>0</v>
      </c>
      <c r="AC20" s="163">
        <f t="shared" si="12"/>
        <v>0</v>
      </c>
      <c r="AD20" s="163">
        <f t="shared" si="12"/>
        <v>0</v>
      </c>
      <c r="AE20" s="163">
        <f t="shared" si="12"/>
        <v>0</v>
      </c>
      <c r="AF20" s="163">
        <f t="shared" si="12"/>
        <v>0</v>
      </c>
      <c r="AG20" s="163">
        <f t="shared" si="12"/>
        <v>0</v>
      </c>
      <c r="AH20" s="163">
        <f t="shared" si="12"/>
        <v>0</v>
      </c>
      <c r="AI20" s="163">
        <f t="shared" si="12"/>
        <v>0</v>
      </c>
      <c r="AJ20" s="163">
        <f t="shared" si="12"/>
        <v>0</v>
      </c>
      <c r="AK20" s="163">
        <f t="shared" si="12"/>
        <v>0</v>
      </c>
      <c r="AL20" s="163">
        <f t="shared" si="12"/>
        <v>0</v>
      </c>
      <c r="AM20" s="163">
        <f t="shared" si="12"/>
        <v>0</v>
      </c>
      <c r="AN20" s="163">
        <f t="shared" si="12"/>
        <v>0</v>
      </c>
      <c r="AO20" s="163">
        <f t="shared" si="12"/>
        <v>0</v>
      </c>
      <c r="AP20" s="163">
        <f t="shared" si="12"/>
        <v>0</v>
      </c>
      <c r="AQ20" s="163">
        <f t="shared" si="12"/>
        <v>0</v>
      </c>
      <c r="AR20" s="163">
        <f t="shared" si="12"/>
        <v>0</v>
      </c>
      <c r="AS20" s="163">
        <f t="shared" si="11"/>
        <v>0</v>
      </c>
      <c r="AT20" s="163">
        <f t="shared" si="11"/>
        <v>0</v>
      </c>
    </row>
    <row r="21" spans="1:46" x14ac:dyDescent="0.2">
      <c r="A21" s="287">
        <f t="shared" si="4"/>
        <v>2034</v>
      </c>
      <c r="B21" s="327">
        <f>'QUANTITIES - ALT 2'!B17</f>
        <v>0</v>
      </c>
      <c r="C21" s="328">
        <f>'QUANTITIES - ALT 2'!C17</f>
        <v>0</v>
      </c>
      <c r="D21" s="328">
        <f>'QUANTITIES - ALT 2'!D17</f>
        <v>0</v>
      </c>
      <c r="E21" s="328">
        <f>'QUANTITIES - ALT 2'!E17</f>
        <v>0</v>
      </c>
      <c r="F21" s="329">
        <f t="shared" si="10"/>
        <v>0</v>
      </c>
      <c r="G21" s="310">
        <f t="shared" si="5"/>
        <v>0</v>
      </c>
      <c r="H21" s="288">
        <f t="shared" si="6"/>
        <v>0</v>
      </c>
      <c r="I21" s="288">
        <f t="shared" si="7"/>
        <v>0</v>
      </c>
      <c r="J21" s="288">
        <f t="shared" si="8"/>
        <v>0</v>
      </c>
      <c r="K21" s="289">
        <f t="shared" si="9"/>
        <v>0</v>
      </c>
      <c r="M21" s="163">
        <f t="shared" si="3"/>
        <v>0</v>
      </c>
      <c r="N21" s="163">
        <f t="shared" si="3"/>
        <v>0</v>
      </c>
      <c r="O21" s="163">
        <f t="shared" si="3"/>
        <v>0</v>
      </c>
      <c r="P21" s="163">
        <f t="shared" si="3"/>
        <v>0</v>
      </c>
      <c r="Q21" s="163">
        <f t="shared" si="3"/>
        <v>0</v>
      </c>
      <c r="R21" s="163">
        <f t="shared" si="3"/>
        <v>0</v>
      </c>
      <c r="S21" s="163">
        <f t="shared" si="3"/>
        <v>0</v>
      </c>
      <c r="T21" s="163">
        <f t="shared" si="3"/>
        <v>0</v>
      </c>
      <c r="U21" s="163">
        <f t="shared" si="3"/>
        <v>0</v>
      </c>
      <c r="V21" s="163">
        <f t="shared" si="3"/>
        <v>0</v>
      </c>
      <c r="W21" s="163">
        <f t="shared" si="3"/>
        <v>0</v>
      </c>
      <c r="X21" s="163">
        <f t="shared" si="3"/>
        <v>0</v>
      </c>
      <c r="Y21" s="163">
        <f t="shared" si="3"/>
        <v>0</v>
      </c>
      <c r="Z21" s="163">
        <f t="shared" si="3"/>
        <v>0</v>
      </c>
      <c r="AA21" s="163">
        <f t="shared" si="3"/>
        <v>0</v>
      </c>
      <c r="AB21" s="163">
        <f t="shared" si="3"/>
        <v>0</v>
      </c>
      <c r="AC21" s="163">
        <f t="shared" si="12"/>
        <v>0</v>
      </c>
      <c r="AD21" s="163">
        <f t="shared" si="12"/>
        <v>0</v>
      </c>
      <c r="AE21" s="163">
        <f t="shared" si="12"/>
        <v>0</v>
      </c>
      <c r="AF21" s="163">
        <f t="shared" si="12"/>
        <v>0</v>
      </c>
      <c r="AG21" s="163">
        <f t="shared" si="12"/>
        <v>0</v>
      </c>
      <c r="AH21" s="163">
        <f t="shared" si="12"/>
        <v>0</v>
      </c>
      <c r="AI21" s="163">
        <f t="shared" si="12"/>
        <v>0</v>
      </c>
      <c r="AJ21" s="163">
        <f t="shared" si="12"/>
        <v>0</v>
      </c>
      <c r="AK21" s="163">
        <f t="shared" si="12"/>
        <v>0</v>
      </c>
      <c r="AL21" s="163">
        <f t="shared" si="12"/>
        <v>0</v>
      </c>
      <c r="AM21" s="163">
        <f t="shared" si="12"/>
        <v>0</v>
      </c>
      <c r="AN21" s="163">
        <f t="shared" si="12"/>
        <v>0</v>
      </c>
      <c r="AO21" s="163">
        <f t="shared" si="12"/>
        <v>0</v>
      </c>
      <c r="AP21" s="163">
        <f t="shared" si="12"/>
        <v>0</v>
      </c>
      <c r="AQ21" s="163">
        <f t="shared" si="12"/>
        <v>0</v>
      </c>
      <c r="AR21" s="163">
        <f t="shared" si="12"/>
        <v>0</v>
      </c>
      <c r="AS21" s="163">
        <f t="shared" si="11"/>
        <v>0</v>
      </c>
      <c r="AT21" s="163">
        <f t="shared" si="11"/>
        <v>0</v>
      </c>
    </row>
    <row r="22" spans="1:46" x14ac:dyDescent="0.2">
      <c r="A22" s="287">
        <f t="shared" si="4"/>
        <v>2035</v>
      </c>
      <c r="B22" s="327">
        <f>'QUANTITIES - ALT 2'!B18</f>
        <v>0</v>
      </c>
      <c r="C22" s="328">
        <f>'QUANTITIES - ALT 2'!C18</f>
        <v>0</v>
      </c>
      <c r="D22" s="328">
        <f>'QUANTITIES - ALT 2'!D18</f>
        <v>0</v>
      </c>
      <c r="E22" s="328">
        <f>'QUANTITIES - ALT 2'!E18</f>
        <v>0</v>
      </c>
      <c r="F22" s="329">
        <f t="shared" si="10"/>
        <v>0</v>
      </c>
      <c r="G22" s="310">
        <f t="shared" si="5"/>
        <v>0</v>
      </c>
      <c r="H22" s="288">
        <f t="shared" si="6"/>
        <v>0</v>
      </c>
      <c r="I22" s="288">
        <f t="shared" si="7"/>
        <v>0</v>
      </c>
      <c r="J22" s="288">
        <f t="shared" si="8"/>
        <v>0</v>
      </c>
      <c r="K22" s="289">
        <f t="shared" si="9"/>
        <v>0</v>
      </c>
      <c r="M22" s="163">
        <f t="shared" si="3"/>
        <v>0</v>
      </c>
      <c r="N22" s="163">
        <f t="shared" si="3"/>
        <v>0</v>
      </c>
      <c r="O22" s="163">
        <f t="shared" si="3"/>
        <v>0</v>
      </c>
      <c r="P22" s="163">
        <f t="shared" si="3"/>
        <v>0</v>
      </c>
      <c r="Q22" s="163">
        <f t="shared" si="3"/>
        <v>0</v>
      </c>
      <c r="R22" s="163">
        <f t="shared" si="3"/>
        <v>0</v>
      </c>
      <c r="S22" s="163">
        <f t="shared" si="3"/>
        <v>0</v>
      </c>
      <c r="T22" s="163">
        <f t="shared" si="3"/>
        <v>0</v>
      </c>
      <c r="U22" s="163">
        <f t="shared" si="3"/>
        <v>0</v>
      </c>
      <c r="V22" s="163">
        <f t="shared" si="3"/>
        <v>0</v>
      </c>
      <c r="W22" s="163">
        <f t="shared" si="3"/>
        <v>0</v>
      </c>
      <c r="X22" s="163">
        <f t="shared" si="3"/>
        <v>0</v>
      </c>
      <c r="Y22" s="163">
        <f t="shared" si="3"/>
        <v>0</v>
      </c>
      <c r="Z22" s="163">
        <f t="shared" si="3"/>
        <v>0</v>
      </c>
      <c r="AA22" s="163">
        <f t="shared" si="3"/>
        <v>0</v>
      </c>
      <c r="AB22" s="163">
        <f t="shared" si="3"/>
        <v>0</v>
      </c>
      <c r="AC22" s="163">
        <f t="shared" si="12"/>
        <v>0</v>
      </c>
      <c r="AD22" s="163">
        <f t="shared" si="12"/>
        <v>0</v>
      </c>
      <c r="AE22" s="163">
        <f t="shared" si="12"/>
        <v>0</v>
      </c>
      <c r="AF22" s="163">
        <f t="shared" si="12"/>
        <v>0</v>
      </c>
      <c r="AG22" s="163">
        <f t="shared" si="12"/>
        <v>0</v>
      </c>
      <c r="AH22" s="163">
        <f t="shared" si="12"/>
        <v>0</v>
      </c>
      <c r="AI22" s="163">
        <f t="shared" si="12"/>
        <v>0</v>
      </c>
      <c r="AJ22" s="163">
        <f t="shared" si="12"/>
        <v>0</v>
      </c>
      <c r="AK22" s="163">
        <f t="shared" si="12"/>
        <v>0</v>
      </c>
      <c r="AL22" s="163">
        <f t="shared" si="12"/>
        <v>0</v>
      </c>
      <c r="AM22" s="163">
        <f t="shared" si="12"/>
        <v>0</v>
      </c>
      <c r="AN22" s="163">
        <f t="shared" si="12"/>
        <v>0</v>
      </c>
      <c r="AO22" s="163">
        <f t="shared" si="12"/>
        <v>0</v>
      </c>
      <c r="AP22" s="163">
        <f t="shared" si="12"/>
        <v>0</v>
      </c>
      <c r="AQ22" s="163">
        <f t="shared" si="12"/>
        <v>0</v>
      </c>
      <c r="AR22" s="163">
        <f t="shared" si="12"/>
        <v>0</v>
      </c>
      <c r="AS22" s="163">
        <f t="shared" si="11"/>
        <v>0</v>
      </c>
      <c r="AT22" s="163">
        <f t="shared" si="11"/>
        <v>0</v>
      </c>
    </row>
    <row r="23" spans="1:46" x14ac:dyDescent="0.2">
      <c r="A23" s="287">
        <f t="shared" si="4"/>
        <v>2036</v>
      </c>
      <c r="B23" s="327">
        <f>'QUANTITIES - ALT 2'!B19</f>
        <v>0</v>
      </c>
      <c r="C23" s="328">
        <f>'QUANTITIES - ALT 2'!C19</f>
        <v>0</v>
      </c>
      <c r="D23" s="328">
        <f>'QUANTITIES - ALT 2'!D19</f>
        <v>0</v>
      </c>
      <c r="E23" s="328">
        <f>'QUANTITIES - ALT 2'!E19</f>
        <v>0</v>
      </c>
      <c r="F23" s="329">
        <f t="shared" si="10"/>
        <v>0</v>
      </c>
      <c r="G23" s="310">
        <f t="shared" si="5"/>
        <v>0</v>
      </c>
      <c r="H23" s="288">
        <f t="shared" si="6"/>
        <v>0</v>
      </c>
      <c r="I23" s="288">
        <f t="shared" si="7"/>
        <v>0</v>
      </c>
      <c r="J23" s="288">
        <f t="shared" si="8"/>
        <v>0</v>
      </c>
      <c r="K23" s="289">
        <f t="shared" si="9"/>
        <v>0</v>
      </c>
      <c r="M23" s="163">
        <f t="shared" si="3"/>
        <v>0</v>
      </c>
      <c r="N23" s="163">
        <f t="shared" si="3"/>
        <v>0</v>
      </c>
      <c r="O23" s="163">
        <f t="shared" si="3"/>
        <v>0</v>
      </c>
      <c r="P23" s="163">
        <f t="shared" si="3"/>
        <v>0</v>
      </c>
      <c r="Q23" s="163">
        <f t="shared" si="3"/>
        <v>0</v>
      </c>
      <c r="R23" s="163">
        <f t="shared" si="3"/>
        <v>0</v>
      </c>
      <c r="S23" s="163">
        <f t="shared" si="3"/>
        <v>0</v>
      </c>
      <c r="T23" s="163">
        <f t="shared" si="3"/>
        <v>0</v>
      </c>
      <c r="U23" s="163">
        <f t="shared" si="3"/>
        <v>0</v>
      </c>
      <c r="V23" s="163">
        <f t="shared" si="3"/>
        <v>0</v>
      </c>
      <c r="W23" s="163">
        <f t="shared" si="3"/>
        <v>0</v>
      </c>
      <c r="X23" s="163">
        <f t="shared" si="3"/>
        <v>0</v>
      </c>
      <c r="Y23" s="163">
        <f t="shared" si="3"/>
        <v>0</v>
      </c>
      <c r="Z23" s="163">
        <f t="shared" si="3"/>
        <v>0</v>
      </c>
      <c r="AA23" s="163">
        <f t="shared" si="3"/>
        <v>0</v>
      </c>
      <c r="AB23" s="163">
        <f t="shared" si="3"/>
        <v>0</v>
      </c>
      <c r="AC23" s="163">
        <f t="shared" si="12"/>
        <v>0</v>
      </c>
      <c r="AD23" s="163">
        <f t="shared" si="12"/>
        <v>0</v>
      </c>
      <c r="AE23" s="163">
        <f t="shared" si="12"/>
        <v>0</v>
      </c>
      <c r="AF23" s="163">
        <f t="shared" si="12"/>
        <v>0</v>
      </c>
      <c r="AG23" s="163">
        <f t="shared" si="12"/>
        <v>0</v>
      </c>
      <c r="AH23" s="163">
        <f t="shared" si="12"/>
        <v>0</v>
      </c>
      <c r="AI23" s="163">
        <f t="shared" si="12"/>
        <v>0</v>
      </c>
      <c r="AJ23" s="163">
        <f t="shared" si="12"/>
        <v>0</v>
      </c>
      <c r="AK23" s="163">
        <f t="shared" si="12"/>
        <v>0</v>
      </c>
      <c r="AL23" s="163">
        <f t="shared" si="12"/>
        <v>0</v>
      </c>
      <c r="AM23" s="163">
        <f t="shared" si="12"/>
        <v>0</v>
      </c>
      <c r="AN23" s="163">
        <f t="shared" si="12"/>
        <v>0</v>
      </c>
      <c r="AO23" s="163">
        <f t="shared" si="12"/>
        <v>0</v>
      </c>
      <c r="AP23" s="163">
        <f t="shared" si="12"/>
        <v>0</v>
      </c>
      <c r="AQ23" s="163">
        <f t="shared" si="12"/>
        <v>0</v>
      </c>
      <c r="AR23" s="163">
        <f t="shared" si="12"/>
        <v>0</v>
      </c>
      <c r="AS23" s="163">
        <f t="shared" si="11"/>
        <v>0</v>
      </c>
      <c r="AT23" s="163">
        <f t="shared" si="11"/>
        <v>0</v>
      </c>
    </row>
    <row r="24" spans="1:46" x14ac:dyDescent="0.2">
      <c r="A24" s="287">
        <f t="shared" si="4"/>
        <v>2037</v>
      </c>
      <c r="B24" s="327">
        <f>'QUANTITIES - ALT 2'!B20</f>
        <v>0</v>
      </c>
      <c r="C24" s="328">
        <f>'QUANTITIES - ALT 2'!C20</f>
        <v>0</v>
      </c>
      <c r="D24" s="328">
        <f>'QUANTITIES - ALT 2'!D20</f>
        <v>0</v>
      </c>
      <c r="E24" s="328">
        <f>'QUANTITIES - ALT 2'!E20</f>
        <v>0</v>
      </c>
      <c r="F24" s="329">
        <f t="shared" si="10"/>
        <v>0</v>
      </c>
      <c r="G24" s="310">
        <f t="shared" si="5"/>
        <v>0</v>
      </c>
      <c r="H24" s="288">
        <f t="shared" si="6"/>
        <v>0</v>
      </c>
      <c r="I24" s="288">
        <f t="shared" si="7"/>
        <v>0</v>
      </c>
      <c r="J24" s="288">
        <f t="shared" si="8"/>
        <v>0</v>
      </c>
      <c r="K24" s="289">
        <f t="shared" si="9"/>
        <v>0</v>
      </c>
      <c r="M24" s="163">
        <f t="shared" si="3"/>
        <v>0</v>
      </c>
      <c r="N24" s="163">
        <f t="shared" si="3"/>
        <v>0</v>
      </c>
      <c r="O24" s="163">
        <f t="shared" si="3"/>
        <v>0</v>
      </c>
      <c r="P24" s="163">
        <f t="shared" si="3"/>
        <v>0</v>
      </c>
      <c r="Q24" s="163">
        <f t="shared" si="3"/>
        <v>0</v>
      </c>
      <c r="R24" s="163">
        <f t="shared" si="3"/>
        <v>0</v>
      </c>
      <c r="S24" s="163">
        <f t="shared" si="3"/>
        <v>0</v>
      </c>
      <c r="T24" s="163">
        <f t="shared" si="3"/>
        <v>0</v>
      </c>
      <c r="U24" s="163">
        <f t="shared" si="3"/>
        <v>0</v>
      </c>
      <c r="V24" s="163">
        <f t="shared" si="3"/>
        <v>0</v>
      </c>
      <c r="W24" s="163">
        <f t="shared" si="3"/>
        <v>0</v>
      </c>
      <c r="X24" s="163">
        <f t="shared" si="3"/>
        <v>0</v>
      </c>
      <c r="Y24" s="163">
        <f t="shared" si="3"/>
        <v>0</v>
      </c>
      <c r="Z24" s="163">
        <f t="shared" si="3"/>
        <v>0</v>
      </c>
      <c r="AA24" s="163">
        <f t="shared" si="3"/>
        <v>0</v>
      </c>
      <c r="AB24" s="163">
        <f t="shared" si="3"/>
        <v>0</v>
      </c>
      <c r="AC24" s="163">
        <f t="shared" si="12"/>
        <v>0</v>
      </c>
      <c r="AD24" s="163">
        <f t="shared" si="12"/>
        <v>0</v>
      </c>
      <c r="AE24" s="163">
        <f t="shared" si="12"/>
        <v>0</v>
      </c>
      <c r="AF24" s="163">
        <f t="shared" si="12"/>
        <v>0</v>
      </c>
      <c r="AG24" s="163">
        <f t="shared" si="12"/>
        <v>0</v>
      </c>
      <c r="AH24" s="163">
        <f t="shared" si="12"/>
        <v>0</v>
      </c>
      <c r="AI24" s="163">
        <f t="shared" si="12"/>
        <v>0</v>
      </c>
      <c r="AJ24" s="163">
        <f t="shared" si="12"/>
        <v>0</v>
      </c>
      <c r="AK24" s="163">
        <f t="shared" si="12"/>
        <v>0</v>
      </c>
      <c r="AL24" s="163">
        <f t="shared" si="12"/>
        <v>0</v>
      </c>
      <c r="AM24" s="163">
        <f t="shared" si="12"/>
        <v>0</v>
      </c>
      <c r="AN24" s="163">
        <f t="shared" si="12"/>
        <v>0</v>
      </c>
      <c r="AO24" s="163">
        <f t="shared" si="12"/>
        <v>0</v>
      </c>
      <c r="AP24" s="163">
        <f t="shared" si="12"/>
        <v>0</v>
      </c>
      <c r="AQ24" s="163">
        <f t="shared" si="12"/>
        <v>0</v>
      </c>
      <c r="AR24" s="163">
        <f t="shared" si="12"/>
        <v>0</v>
      </c>
      <c r="AS24" s="163">
        <f t="shared" si="11"/>
        <v>0</v>
      </c>
      <c r="AT24" s="163">
        <f t="shared" si="11"/>
        <v>0</v>
      </c>
    </row>
    <row r="25" spans="1:46" x14ac:dyDescent="0.2">
      <c r="A25" s="287">
        <f t="shared" si="4"/>
        <v>2038</v>
      </c>
      <c r="B25" s="327">
        <f>'QUANTITIES - ALT 2'!B21</f>
        <v>0</v>
      </c>
      <c r="C25" s="328">
        <f>'QUANTITIES - ALT 2'!C21</f>
        <v>0</v>
      </c>
      <c r="D25" s="328">
        <f>'QUANTITIES - ALT 2'!D21</f>
        <v>0</v>
      </c>
      <c r="E25" s="328">
        <f>'QUANTITIES - ALT 2'!E21</f>
        <v>0</v>
      </c>
      <c r="F25" s="329">
        <f t="shared" si="10"/>
        <v>0</v>
      </c>
      <c r="G25" s="310">
        <f t="shared" si="5"/>
        <v>0</v>
      </c>
      <c r="H25" s="288">
        <f t="shared" si="6"/>
        <v>0</v>
      </c>
      <c r="I25" s="288">
        <f t="shared" si="7"/>
        <v>0</v>
      </c>
      <c r="J25" s="288">
        <f t="shared" si="8"/>
        <v>0</v>
      </c>
      <c r="K25" s="289">
        <f t="shared" si="9"/>
        <v>0</v>
      </c>
      <c r="M25" s="163">
        <f t="shared" si="3"/>
        <v>0</v>
      </c>
      <c r="N25" s="163">
        <f t="shared" si="3"/>
        <v>0</v>
      </c>
      <c r="O25" s="163">
        <f t="shared" si="3"/>
        <v>0</v>
      </c>
      <c r="P25" s="163">
        <f t="shared" si="3"/>
        <v>0</v>
      </c>
      <c r="Q25" s="163">
        <f t="shared" si="3"/>
        <v>0</v>
      </c>
      <c r="R25" s="163">
        <f t="shared" si="3"/>
        <v>0</v>
      </c>
      <c r="S25" s="163">
        <f t="shared" si="3"/>
        <v>0</v>
      </c>
      <c r="T25" s="163">
        <f t="shared" si="3"/>
        <v>0</v>
      </c>
      <c r="U25" s="163">
        <f t="shared" si="3"/>
        <v>0</v>
      </c>
      <c r="V25" s="163">
        <f t="shared" si="3"/>
        <v>0</v>
      </c>
      <c r="W25" s="163">
        <f t="shared" si="3"/>
        <v>0</v>
      </c>
      <c r="X25" s="163">
        <f t="shared" si="3"/>
        <v>0</v>
      </c>
      <c r="Y25" s="163">
        <f t="shared" si="3"/>
        <v>0</v>
      </c>
      <c r="Z25" s="163">
        <f t="shared" si="3"/>
        <v>0</v>
      </c>
      <c r="AA25" s="163">
        <f t="shared" si="3"/>
        <v>0</v>
      </c>
      <c r="AB25" s="163">
        <f t="shared" si="3"/>
        <v>0</v>
      </c>
      <c r="AC25" s="163">
        <f t="shared" si="12"/>
        <v>0</v>
      </c>
      <c r="AD25" s="163">
        <f t="shared" si="12"/>
        <v>0</v>
      </c>
      <c r="AE25" s="163">
        <f t="shared" si="12"/>
        <v>0</v>
      </c>
      <c r="AF25" s="163">
        <f t="shared" si="12"/>
        <v>0</v>
      </c>
      <c r="AG25" s="163">
        <f t="shared" si="12"/>
        <v>0</v>
      </c>
      <c r="AH25" s="163">
        <f t="shared" si="12"/>
        <v>0</v>
      </c>
      <c r="AI25" s="163">
        <f t="shared" si="12"/>
        <v>0</v>
      </c>
      <c r="AJ25" s="163">
        <f t="shared" si="12"/>
        <v>0</v>
      </c>
      <c r="AK25" s="163">
        <f t="shared" si="12"/>
        <v>0</v>
      </c>
      <c r="AL25" s="163">
        <f t="shared" si="12"/>
        <v>0</v>
      </c>
      <c r="AM25" s="163">
        <f t="shared" si="12"/>
        <v>0</v>
      </c>
      <c r="AN25" s="163">
        <f t="shared" si="12"/>
        <v>0</v>
      </c>
      <c r="AO25" s="163">
        <f t="shared" si="12"/>
        <v>0</v>
      </c>
      <c r="AP25" s="163">
        <f t="shared" si="12"/>
        <v>0</v>
      </c>
      <c r="AQ25" s="163">
        <f t="shared" si="12"/>
        <v>0</v>
      </c>
      <c r="AR25" s="163">
        <f t="shared" si="12"/>
        <v>0</v>
      </c>
      <c r="AS25" s="163">
        <f t="shared" si="11"/>
        <v>0</v>
      </c>
      <c r="AT25" s="163">
        <f t="shared" si="11"/>
        <v>0</v>
      </c>
    </row>
    <row r="26" spans="1:46" x14ac:dyDescent="0.2">
      <c r="A26" s="287">
        <f t="shared" si="4"/>
        <v>2039</v>
      </c>
      <c r="B26" s="327">
        <f>'QUANTITIES - ALT 2'!B22</f>
        <v>0</v>
      </c>
      <c r="C26" s="328">
        <f>'QUANTITIES - ALT 2'!C22</f>
        <v>0</v>
      </c>
      <c r="D26" s="328">
        <f>'QUANTITIES - ALT 2'!D22</f>
        <v>0</v>
      </c>
      <c r="E26" s="328">
        <f>'QUANTITIES - ALT 2'!E22</f>
        <v>0</v>
      </c>
      <c r="F26" s="329">
        <f t="shared" si="10"/>
        <v>0</v>
      </c>
      <c r="G26" s="310">
        <f t="shared" si="5"/>
        <v>0</v>
      </c>
      <c r="H26" s="288">
        <f t="shared" si="6"/>
        <v>0</v>
      </c>
      <c r="I26" s="288">
        <f t="shared" si="7"/>
        <v>0</v>
      </c>
      <c r="J26" s="288">
        <f t="shared" si="8"/>
        <v>0</v>
      </c>
      <c r="K26" s="289">
        <f t="shared" si="9"/>
        <v>0</v>
      </c>
      <c r="M26" s="163">
        <f t="shared" si="3"/>
        <v>0</v>
      </c>
      <c r="N26" s="163">
        <f t="shared" si="3"/>
        <v>0</v>
      </c>
      <c r="O26" s="163">
        <f t="shared" si="3"/>
        <v>0</v>
      </c>
      <c r="P26" s="163">
        <f t="shared" si="3"/>
        <v>0</v>
      </c>
      <c r="Q26" s="163">
        <f t="shared" si="3"/>
        <v>0</v>
      </c>
      <c r="R26" s="163">
        <f t="shared" si="3"/>
        <v>0</v>
      </c>
      <c r="S26" s="163">
        <f t="shared" si="3"/>
        <v>0</v>
      </c>
      <c r="T26" s="163">
        <f t="shared" si="3"/>
        <v>0</v>
      </c>
      <c r="U26" s="163">
        <f t="shared" si="3"/>
        <v>0</v>
      </c>
      <c r="V26" s="163">
        <f t="shared" si="3"/>
        <v>0</v>
      </c>
      <c r="W26" s="163">
        <f t="shared" si="3"/>
        <v>0</v>
      </c>
      <c r="X26" s="163">
        <f t="shared" si="3"/>
        <v>0</v>
      </c>
      <c r="Y26" s="163">
        <f t="shared" si="3"/>
        <v>0</v>
      </c>
      <c r="Z26" s="163">
        <f t="shared" si="3"/>
        <v>0</v>
      </c>
      <c r="AA26" s="163">
        <f t="shared" si="3"/>
        <v>0</v>
      </c>
      <c r="AB26" s="163">
        <f t="shared" si="3"/>
        <v>0</v>
      </c>
      <c r="AC26" s="163">
        <f t="shared" si="12"/>
        <v>0</v>
      </c>
      <c r="AD26" s="163">
        <f t="shared" si="12"/>
        <v>0</v>
      </c>
      <c r="AE26" s="163">
        <f t="shared" si="12"/>
        <v>0</v>
      </c>
      <c r="AF26" s="163">
        <f t="shared" si="12"/>
        <v>0</v>
      </c>
      <c r="AG26" s="163">
        <f t="shared" si="12"/>
        <v>0</v>
      </c>
      <c r="AH26" s="163">
        <f t="shared" si="12"/>
        <v>0</v>
      </c>
      <c r="AI26" s="163">
        <f t="shared" si="12"/>
        <v>0</v>
      </c>
      <c r="AJ26" s="163">
        <f t="shared" si="12"/>
        <v>0</v>
      </c>
      <c r="AK26" s="163">
        <f t="shared" si="12"/>
        <v>0</v>
      </c>
      <c r="AL26" s="163">
        <f t="shared" si="12"/>
        <v>0</v>
      </c>
      <c r="AM26" s="163">
        <f t="shared" si="12"/>
        <v>0</v>
      </c>
      <c r="AN26" s="163">
        <f t="shared" si="12"/>
        <v>0</v>
      </c>
      <c r="AO26" s="163">
        <f t="shared" si="12"/>
        <v>0</v>
      </c>
      <c r="AP26" s="163">
        <f t="shared" si="12"/>
        <v>0</v>
      </c>
      <c r="AQ26" s="163">
        <f t="shared" si="12"/>
        <v>0</v>
      </c>
      <c r="AR26" s="163">
        <f t="shared" si="12"/>
        <v>0</v>
      </c>
      <c r="AS26" s="163">
        <f t="shared" si="11"/>
        <v>0</v>
      </c>
      <c r="AT26" s="163">
        <f t="shared" si="11"/>
        <v>0</v>
      </c>
    </row>
    <row r="27" spans="1:46" x14ac:dyDescent="0.2">
      <c r="A27" s="287">
        <f t="shared" si="4"/>
        <v>2040</v>
      </c>
      <c r="B27" s="327">
        <f>'QUANTITIES - ALT 2'!B23</f>
        <v>0</v>
      </c>
      <c r="C27" s="328">
        <f>'QUANTITIES - ALT 2'!C23</f>
        <v>0</v>
      </c>
      <c r="D27" s="328">
        <f>'QUANTITIES - ALT 2'!D23</f>
        <v>0</v>
      </c>
      <c r="E27" s="328">
        <f>'QUANTITIES - ALT 2'!E23</f>
        <v>0</v>
      </c>
      <c r="F27" s="329">
        <f t="shared" si="10"/>
        <v>0</v>
      </c>
      <c r="G27" s="310">
        <f t="shared" si="5"/>
        <v>0</v>
      </c>
      <c r="H27" s="288">
        <f t="shared" si="6"/>
        <v>0</v>
      </c>
      <c r="I27" s="288">
        <f t="shared" si="7"/>
        <v>0</v>
      </c>
      <c r="J27" s="288">
        <f t="shared" si="8"/>
        <v>0</v>
      </c>
      <c r="K27" s="289">
        <f t="shared" si="9"/>
        <v>0</v>
      </c>
      <c r="M27" s="163">
        <f t="shared" si="3"/>
        <v>0</v>
      </c>
      <c r="N27" s="163">
        <f t="shared" si="3"/>
        <v>0</v>
      </c>
      <c r="O27" s="163">
        <f t="shared" si="3"/>
        <v>0</v>
      </c>
      <c r="P27" s="163">
        <f t="shared" si="3"/>
        <v>0</v>
      </c>
      <c r="Q27" s="163">
        <f t="shared" si="3"/>
        <v>0</v>
      </c>
      <c r="R27" s="163">
        <f t="shared" si="3"/>
        <v>0</v>
      </c>
      <c r="S27" s="163">
        <f t="shared" si="3"/>
        <v>0</v>
      </c>
      <c r="T27" s="163">
        <f t="shared" si="3"/>
        <v>0</v>
      </c>
      <c r="U27" s="163">
        <f t="shared" si="3"/>
        <v>0</v>
      </c>
      <c r="V27" s="163">
        <f t="shared" si="3"/>
        <v>0</v>
      </c>
      <c r="W27" s="163">
        <f t="shared" si="3"/>
        <v>0</v>
      </c>
      <c r="X27" s="163">
        <f t="shared" si="3"/>
        <v>0</v>
      </c>
      <c r="Y27" s="163">
        <f t="shared" si="3"/>
        <v>0</v>
      </c>
      <c r="Z27" s="163">
        <f t="shared" si="3"/>
        <v>0</v>
      </c>
      <c r="AA27" s="163">
        <f t="shared" si="3"/>
        <v>0</v>
      </c>
      <c r="AB27" s="163">
        <f t="shared" si="3"/>
        <v>0</v>
      </c>
      <c r="AC27" s="163">
        <f t="shared" si="12"/>
        <v>0</v>
      </c>
      <c r="AD27" s="163">
        <f t="shared" si="12"/>
        <v>0</v>
      </c>
      <c r="AE27" s="163">
        <f t="shared" si="12"/>
        <v>0</v>
      </c>
      <c r="AF27" s="163">
        <f t="shared" si="12"/>
        <v>0</v>
      </c>
      <c r="AG27" s="163">
        <f t="shared" si="12"/>
        <v>0</v>
      </c>
      <c r="AH27" s="163">
        <f t="shared" si="12"/>
        <v>0</v>
      </c>
      <c r="AI27" s="163">
        <f t="shared" si="12"/>
        <v>0</v>
      </c>
      <c r="AJ27" s="163">
        <f t="shared" si="12"/>
        <v>0</v>
      </c>
      <c r="AK27" s="163">
        <f t="shared" si="12"/>
        <v>0</v>
      </c>
      <c r="AL27" s="163">
        <f t="shared" si="12"/>
        <v>0</v>
      </c>
      <c r="AM27" s="163">
        <f t="shared" si="12"/>
        <v>0</v>
      </c>
      <c r="AN27" s="163">
        <f t="shared" si="12"/>
        <v>0</v>
      </c>
      <c r="AO27" s="163">
        <f t="shared" si="12"/>
        <v>0</v>
      </c>
      <c r="AP27" s="163">
        <f t="shared" si="12"/>
        <v>0</v>
      </c>
      <c r="AQ27" s="163">
        <f t="shared" si="12"/>
        <v>0</v>
      </c>
      <c r="AR27" s="163">
        <f t="shared" si="12"/>
        <v>0</v>
      </c>
      <c r="AS27" s="163">
        <f t="shared" si="11"/>
        <v>0</v>
      </c>
      <c r="AT27" s="163">
        <f t="shared" si="11"/>
        <v>0</v>
      </c>
    </row>
    <row r="28" spans="1:46" x14ac:dyDescent="0.2">
      <c r="A28" s="287">
        <f t="shared" si="4"/>
        <v>2041</v>
      </c>
      <c r="B28" s="327">
        <f>'QUANTITIES - ALT 2'!B24</f>
        <v>0</v>
      </c>
      <c r="C28" s="328">
        <f>'QUANTITIES - ALT 2'!C24</f>
        <v>0</v>
      </c>
      <c r="D28" s="328">
        <f>'QUANTITIES - ALT 2'!D24</f>
        <v>0</v>
      </c>
      <c r="E28" s="328">
        <f>'QUANTITIES - ALT 2'!E24</f>
        <v>0</v>
      </c>
      <c r="F28" s="329">
        <f t="shared" si="10"/>
        <v>0</v>
      </c>
      <c r="G28" s="310">
        <f t="shared" si="5"/>
        <v>0</v>
      </c>
      <c r="H28" s="288">
        <f t="shared" si="6"/>
        <v>0</v>
      </c>
      <c r="I28" s="288">
        <f t="shared" si="7"/>
        <v>0</v>
      </c>
      <c r="J28" s="288">
        <f t="shared" si="8"/>
        <v>0</v>
      </c>
      <c r="K28" s="289">
        <f t="shared" si="9"/>
        <v>0</v>
      </c>
      <c r="M28" s="163">
        <f t="shared" si="3"/>
        <v>0</v>
      </c>
      <c r="N28" s="163">
        <f t="shared" si="3"/>
        <v>0</v>
      </c>
      <c r="O28" s="163">
        <f t="shared" si="3"/>
        <v>0</v>
      </c>
      <c r="P28" s="163">
        <f t="shared" si="3"/>
        <v>0</v>
      </c>
      <c r="Q28" s="163">
        <f t="shared" si="3"/>
        <v>0</v>
      </c>
      <c r="R28" s="163">
        <f t="shared" si="3"/>
        <v>0</v>
      </c>
      <c r="S28" s="163">
        <f t="shared" si="3"/>
        <v>0</v>
      </c>
      <c r="T28" s="163">
        <f t="shared" si="3"/>
        <v>0</v>
      </c>
      <c r="U28" s="163">
        <f t="shared" si="3"/>
        <v>0</v>
      </c>
      <c r="V28" s="163">
        <f t="shared" si="3"/>
        <v>0</v>
      </c>
      <c r="W28" s="163">
        <f t="shared" si="3"/>
        <v>0</v>
      </c>
      <c r="X28" s="163">
        <f t="shared" si="3"/>
        <v>0</v>
      </c>
      <c r="Y28" s="163">
        <f t="shared" si="3"/>
        <v>0</v>
      </c>
      <c r="Z28" s="163">
        <f t="shared" si="3"/>
        <v>0</v>
      </c>
      <c r="AA28" s="163">
        <f t="shared" si="3"/>
        <v>0</v>
      </c>
      <c r="AB28" s="163">
        <f t="shared" si="3"/>
        <v>0</v>
      </c>
      <c r="AC28" s="163">
        <f t="shared" si="12"/>
        <v>0</v>
      </c>
      <c r="AD28" s="163">
        <f t="shared" si="12"/>
        <v>0</v>
      </c>
      <c r="AE28" s="163">
        <f t="shared" si="12"/>
        <v>0</v>
      </c>
      <c r="AF28" s="163">
        <f t="shared" si="12"/>
        <v>0</v>
      </c>
      <c r="AG28" s="163">
        <f t="shared" si="12"/>
        <v>0</v>
      </c>
      <c r="AH28" s="163">
        <f t="shared" si="12"/>
        <v>0</v>
      </c>
      <c r="AI28" s="163">
        <f t="shared" si="12"/>
        <v>0</v>
      </c>
      <c r="AJ28" s="163">
        <f t="shared" si="12"/>
        <v>0</v>
      </c>
      <c r="AK28" s="163">
        <f t="shared" si="12"/>
        <v>0</v>
      </c>
      <c r="AL28" s="163">
        <f t="shared" si="12"/>
        <v>0</v>
      </c>
      <c r="AM28" s="163">
        <f t="shared" si="12"/>
        <v>0</v>
      </c>
      <c r="AN28" s="163">
        <f t="shared" si="12"/>
        <v>0</v>
      </c>
      <c r="AO28" s="163">
        <f t="shared" si="12"/>
        <v>0</v>
      </c>
      <c r="AP28" s="163">
        <f t="shared" si="12"/>
        <v>0</v>
      </c>
      <c r="AQ28" s="163">
        <f t="shared" si="12"/>
        <v>0</v>
      </c>
      <c r="AR28" s="163">
        <f t="shared" si="12"/>
        <v>0</v>
      </c>
      <c r="AS28" s="163">
        <f t="shared" si="11"/>
        <v>0</v>
      </c>
      <c r="AT28" s="163">
        <f t="shared" si="11"/>
        <v>0</v>
      </c>
    </row>
    <row r="29" spans="1:46" x14ac:dyDescent="0.2">
      <c r="A29" s="287">
        <f t="shared" si="4"/>
        <v>2042</v>
      </c>
      <c r="B29" s="327">
        <f>'QUANTITIES - ALT 2'!B25</f>
        <v>0</v>
      </c>
      <c r="C29" s="328">
        <f>'QUANTITIES - ALT 2'!C25</f>
        <v>0</v>
      </c>
      <c r="D29" s="328">
        <f>'QUANTITIES - ALT 2'!D25</f>
        <v>0</v>
      </c>
      <c r="E29" s="328">
        <f>'QUANTITIES - ALT 2'!E25</f>
        <v>0</v>
      </c>
      <c r="F29" s="329">
        <f t="shared" si="10"/>
        <v>0</v>
      </c>
      <c r="G29" s="310">
        <f t="shared" si="5"/>
        <v>0</v>
      </c>
      <c r="H29" s="288">
        <f t="shared" si="6"/>
        <v>0</v>
      </c>
      <c r="I29" s="288">
        <f t="shared" si="7"/>
        <v>0</v>
      </c>
      <c r="J29" s="288">
        <f t="shared" si="8"/>
        <v>0</v>
      </c>
      <c r="K29" s="289">
        <f t="shared" si="9"/>
        <v>0</v>
      </c>
      <c r="M29" s="163">
        <f t="shared" si="3"/>
        <v>0</v>
      </c>
      <c r="N29" s="163">
        <f t="shared" si="3"/>
        <v>0</v>
      </c>
      <c r="O29" s="163">
        <f t="shared" si="3"/>
        <v>0</v>
      </c>
      <c r="P29" s="163">
        <f t="shared" si="3"/>
        <v>0</v>
      </c>
      <c r="Q29" s="163">
        <f t="shared" si="3"/>
        <v>0</v>
      </c>
      <c r="R29" s="163">
        <f t="shared" si="3"/>
        <v>0</v>
      </c>
      <c r="S29" s="163">
        <f t="shared" si="3"/>
        <v>0</v>
      </c>
      <c r="T29" s="163">
        <f t="shared" si="3"/>
        <v>0</v>
      </c>
      <c r="U29" s="163">
        <f t="shared" si="3"/>
        <v>0</v>
      </c>
      <c r="V29" s="163">
        <f t="shared" si="3"/>
        <v>0</v>
      </c>
      <c r="W29" s="163">
        <f t="shared" si="3"/>
        <v>0</v>
      </c>
      <c r="X29" s="163">
        <f t="shared" si="3"/>
        <v>0</v>
      </c>
      <c r="Y29" s="163">
        <f t="shared" si="3"/>
        <v>0</v>
      </c>
      <c r="Z29" s="163">
        <f t="shared" si="3"/>
        <v>0</v>
      </c>
      <c r="AA29" s="163">
        <f t="shared" si="3"/>
        <v>0</v>
      </c>
      <c r="AB29" s="163">
        <f t="shared" si="3"/>
        <v>0</v>
      </c>
      <c r="AC29" s="163">
        <f t="shared" si="12"/>
        <v>0</v>
      </c>
      <c r="AD29" s="163">
        <f t="shared" si="12"/>
        <v>0</v>
      </c>
      <c r="AE29" s="163">
        <f t="shared" si="12"/>
        <v>0</v>
      </c>
      <c r="AF29" s="163">
        <f t="shared" si="12"/>
        <v>0</v>
      </c>
      <c r="AG29" s="163">
        <f t="shared" si="12"/>
        <v>0</v>
      </c>
      <c r="AH29" s="163">
        <f t="shared" si="12"/>
        <v>0</v>
      </c>
      <c r="AI29" s="163">
        <f t="shared" si="12"/>
        <v>0</v>
      </c>
      <c r="AJ29" s="163">
        <f t="shared" si="12"/>
        <v>0</v>
      </c>
      <c r="AK29" s="163">
        <f t="shared" si="12"/>
        <v>0</v>
      </c>
      <c r="AL29" s="163">
        <f t="shared" si="12"/>
        <v>0</v>
      </c>
      <c r="AM29" s="163">
        <f t="shared" si="12"/>
        <v>0</v>
      </c>
      <c r="AN29" s="163">
        <f t="shared" si="12"/>
        <v>0</v>
      </c>
      <c r="AO29" s="163">
        <f t="shared" si="12"/>
        <v>0</v>
      </c>
      <c r="AP29" s="163">
        <f t="shared" si="12"/>
        <v>0</v>
      </c>
      <c r="AQ29" s="163">
        <f t="shared" si="12"/>
        <v>0</v>
      </c>
      <c r="AR29" s="163">
        <f t="shared" si="12"/>
        <v>0</v>
      </c>
      <c r="AS29" s="163">
        <f t="shared" si="11"/>
        <v>0</v>
      </c>
      <c r="AT29" s="163">
        <f t="shared" si="11"/>
        <v>0</v>
      </c>
    </row>
    <row r="30" spans="1:46" x14ac:dyDescent="0.2">
      <c r="A30" s="287">
        <f t="shared" si="4"/>
        <v>2043</v>
      </c>
      <c r="B30" s="327">
        <f>'QUANTITIES - ALT 2'!B26</f>
        <v>0</v>
      </c>
      <c r="C30" s="328">
        <f>'QUANTITIES - ALT 2'!C26</f>
        <v>0</v>
      </c>
      <c r="D30" s="328">
        <f>'QUANTITIES - ALT 2'!D26</f>
        <v>0</v>
      </c>
      <c r="E30" s="328">
        <f>'QUANTITIES - ALT 2'!E26</f>
        <v>0</v>
      </c>
      <c r="F30" s="329">
        <f t="shared" si="10"/>
        <v>0</v>
      </c>
      <c r="G30" s="310">
        <f t="shared" si="5"/>
        <v>0</v>
      </c>
      <c r="H30" s="288">
        <f t="shared" si="6"/>
        <v>0</v>
      </c>
      <c r="I30" s="288">
        <f t="shared" si="7"/>
        <v>0</v>
      </c>
      <c r="J30" s="288">
        <f t="shared" si="8"/>
        <v>0</v>
      </c>
      <c r="K30" s="289">
        <f t="shared" si="9"/>
        <v>0</v>
      </c>
      <c r="M30" s="163">
        <f t="shared" si="3"/>
        <v>0</v>
      </c>
      <c r="N30" s="163">
        <f t="shared" si="3"/>
        <v>0</v>
      </c>
      <c r="O30" s="163">
        <f t="shared" si="3"/>
        <v>0</v>
      </c>
      <c r="P30" s="163">
        <f t="shared" si="3"/>
        <v>0</v>
      </c>
      <c r="Q30" s="163">
        <f t="shared" si="3"/>
        <v>0</v>
      </c>
      <c r="R30" s="163">
        <f t="shared" si="3"/>
        <v>0</v>
      </c>
      <c r="S30" s="163">
        <f t="shared" si="3"/>
        <v>0</v>
      </c>
      <c r="T30" s="163">
        <f t="shared" si="3"/>
        <v>0</v>
      </c>
      <c r="U30" s="163">
        <f t="shared" si="3"/>
        <v>0</v>
      </c>
      <c r="V30" s="163">
        <f t="shared" si="3"/>
        <v>0</v>
      </c>
      <c r="W30" s="163">
        <f t="shared" si="3"/>
        <v>0</v>
      </c>
      <c r="X30" s="163">
        <f t="shared" si="3"/>
        <v>0</v>
      </c>
      <c r="Y30" s="163">
        <f t="shared" si="3"/>
        <v>0</v>
      </c>
      <c r="Z30" s="163">
        <f t="shared" si="3"/>
        <v>0</v>
      </c>
      <c r="AA30" s="163">
        <f t="shared" si="3"/>
        <v>0</v>
      </c>
      <c r="AB30" s="163">
        <f t="shared" si="3"/>
        <v>0</v>
      </c>
      <c r="AC30" s="163">
        <f t="shared" si="12"/>
        <v>0</v>
      </c>
      <c r="AD30" s="163">
        <f t="shared" si="12"/>
        <v>0</v>
      </c>
      <c r="AE30" s="163">
        <f t="shared" si="12"/>
        <v>0</v>
      </c>
      <c r="AF30" s="163">
        <f t="shared" si="12"/>
        <v>0</v>
      </c>
      <c r="AG30" s="163">
        <f t="shared" si="12"/>
        <v>0</v>
      </c>
      <c r="AH30" s="163">
        <f t="shared" si="12"/>
        <v>0</v>
      </c>
      <c r="AI30" s="163">
        <f t="shared" si="12"/>
        <v>0</v>
      </c>
      <c r="AJ30" s="163">
        <f t="shared" si="12"/>
        <v>0</v>
      </c>
      <c r="AK30" s="163">
        <f t="shared" si="12"/>
        <v>0</v>
      </c>
      <c r="AL30" s="163">
        <f t="shared" si="12"/>
        <v>0</v>
      </c>
      <c r="AM30" s="163">
        <f t="shared" si="12"/>
        <v>0</v>
      </c>
      <c r="AN30" s="163">
        <f t="shared" si="12"/>
        <v>0</v>
      </c>
      <c r="AO30" s="163">
        <f t="shared" si="12"/>
        <v>0</v>
      </c>
      <c r="AP30" s="163">
        <f t="shared" si="12"/>
        <v>0</v>
      </c>
      <c r="AQ30" s="163">
        <f t="shared" si="12"/>
        <v>0</v>
      </c>
      <c r="AR30" s="163">
        <f t="shared" si="12"/>
        <v>0</v>
      </c>
      <c r="AS30" s="163">
        <f t="shared" si="11"/>
        <v>0</v>
      </c>
      <c r="AT30" s="163">
        <f t="shared" si="11"/>
        <v>0</v>
      </c>
    </row>
    <row r="31" spans="1:46" x14ac:dyDescent="0.2">
      <c r="A31" s="287">
        <f t="shared" si="4"/>
        <v>2044</v>
      </c>
      <c r="B31" s="327">
        <f>'QUANTITIES - ALT 2'!B27</f>
        <v>0</v>
      </c>
      <c r="C31" s="328">
        <f>'QUANTITIES - ALT 2'!C27</f>
        <v>0</v>
      </c>
      <c r="D31" s="328">
        <f>'QUANTITIES - ALT 2'!D27</f>
        <v>0</v>
      </c>
      <c r="E31" s="328">
        <f>'QUANTITIES - ALT 2'!E27</f>
        <v>0</v>
      </c>
      <c r="F31" s="329">
        <f t="shared" si="10"/>
        <v>0</v>
      </c>
      <c r="G31" s="310">
        <f t="shared" si="5"/>
        <v>0</v>
      </c>
      <c r="H31" s="288">
        <f t="shared" si="6"/>
        <v>0</v>
      </c>
      <c r="I31" s="288">
        <f t="shared" si="7"/>
        <v>0</v>
      </c>
      <c r="J31" s="288">
        <f t="shared" si="8"/>
        <v>0</v>
      </c>
      <c r="K31" s="289">
        <f t="shared" si="9"/>
        <v>0</v>
      </c>
      <c r="M31" s="163">
        <f t="shared" si="3"/>
        <v>0</v>
      </c>
      <c r="N31" s="163">
        <f t="shared" si="3"/>
        <v>0</v>
      </c>
      <c r="O31" s="163">
        <f t="shared" si="3"/>
        <v>0</v>
      </c>
      <c r="P31" s="163">
        <f t="shared" si="3"/>
        <v>0</v>
      </c>
      <c r="Q31" s="163">
        <f t="shared" si="3"/>
        <v>0</v>
      </c>
      <c r="R31" s="163">
        <f t="shared" si="3"/>
        <v>0</v>
      </c>
      <c r="S31" s="163">
        <f t="shared" si="3"/>
        <v>0</v>
      </c>
      <c r="T31" s="163">
        <f t="shared" si="3"/>
        <v>0</v>
      </c>
      <c r="U31" s="163">
        <f t="shared" si="3"/>
        <v>0</v>
      </c>
      <c r="V31" s="163">
        <f t="shared" ref="V31:AK46" si="13">IF($A31=V$8,SUM($G31:$J31),0)*$C$4</f>
        <v>0</v>
      </c>
      <c r="W31" s="163">
        <f t="shared" si="13"/>
        <v>0</v>
      </c>
      <c r="X31" s="163">
        <f t="shared" si="13"/>
        <v>0</v>
      </c>
      <c r="Y31" s="163">
        <f t="shared" si="13"/>
        <v>0</v>
      </c>
      <c r="Z31" s="163">
        <f t="shared" si="13"/>
        <v>0</v>
      </c>
      <c r="AA31" s="163">
        <f t="shared" si="13"/>
        <v>0</v>
      </c>
      <c r="AB31" s="163">
        <f t="shared" si="13"/>
        <v>0</v>
      </c>
      <c r="AC31" s="163">
        <f t="shared" si="13"/>
        <v>0</v>
      </c>
      <c r="AD31" s="163">
        <f t="shared" si="13"/>
        <v>0</v>
      </c>
      <c r="AE31" s="163">
        <f t="shared" si="13"/>
        <v>0</v>
      </c>
      <c r="AF31" s="163">
        <f t="shared" si="13"/>
        <v>0</v>
      </c>
      <c r="AG31" s="163">
        <f t="shared" si="13"/>
        <v>0</v>
      </c>
      <c r="AH31" s="163">
        <f t="shared" si="13"/>
        <v>0</v>
      </c>
      <c r="AI31" s="163">
        <f t="shared" si="13"/>
        <v>0</v>
      </c>
      <c r="AJ31" s="163">
        <f t="shared" si="13"/>
        <v>0</v>
      </c>
      <c r="AK31" s="163">
        <f t="shared" si="13"/>
        <v>0</v>
      </c>
      <c r="AL31" s="163">
        <f t="shared" si="12"/>
        <v>0</v>
      </c>
      <c r="AM31" s="163">
        <f t="shared" si="12"/>
        <v>0</v>
      </c>
      <c r="AN31" s="163">
        <f t="shared" si="12"/>
        <v>0</v>
      </c>
      <c r="AO31" s="163">
        <f t="shared" si="12"/>
        <v>0</v>
      </c>
      <c r="AP31" s="163">
        <f t="shared" si="12"/>
        <v>0</v>
      </c>
      <c r="AQ31" s="163">
        <f t="shared" si="12"/>
        <v>0</v>
      </c>
      <c r="AR31" s="163">
        <f t="shared" si="12"/>
        <v>0</v>
      </c>
      <c r="AS31" s="163">
        <f t="shared" si="11"/>
        <v>0</v>
      </c>
      <c r="AT31" s="163">
        <f t="shared" si="11"/>
        <v>0</v>
      </c>
    </row>
    <row r="32" spans="1:46" x14ac:dyDescent="0.2">
      <c r="A32" s="287">
        <f t="shared" si="4"/>
        <v>2045</v>
      </c>
      <c r="B32" s="327">
        <f>'QUANTITIES - ALT 2'!B28</f>
        <v>0</v>
      </c>
      <c r="C32" s="328">
        <f>'QUANTITIES - ALT 2'!C28</f>
        <v>0</v>
      </c>
      <c r="D32" s="328">
        <f>'QUANTITIES - ALT 2'!D28</f>
        <v>0</v>
      </c>
      <c r="E32" s="328">
        <f>'QUANTITIES - ALT 2'!E28</f>
        <v>0</v>
      </c>
      <c r="F32" s="329">
        <f t="shared" si="10"/>
        <v>0</v>
      </c>
      <c r="G32" s="310">
        <f t="shared" si="5"/>
        <v>0</v>
      </c>
      <c r="H32" s="288">
        <f t="shared" si="6"/>
        <v>0</v>
      </c>
      <c r="I32" s="288">
        <f t="shared" si="7"/>
        <v>0</v>
      </c>
      <c r="J32" s="288">
        <f t="shared" si="8"/>
        <v>0</v>
      </c>
      <c r="K32" s="289">
        <f t="shared" si="9"/>
        <v>0</v>
      </c>
      <c r="M32" s="163">
        <f t="shared" ref="M32:AB46" si="14">IF($A32=M$8,SUM($G32:$J32),0)*$C$4</f>
        <v>0</v>
      </c>
      <c r="N32" s="163">
        <f t="shared" si="14"/>
        <v>0</v>
      </c>
      <c r="O32" s="163">
        <f t="shared" si="14"/>
        <v>0</v>
      </c>
      <c r="P32" s="163">
        <f t="shared" si="14"/>
        <v>0</v>
      </c>
      <c r="Q32" s="163">
        <f t="shared" si="14"/>
        <v>0</v>
      </c>
      <c r="R32" s="163">
        <f t="shared" si="14"/>
        <v>0</v>
      </c>
      <c r="S32" s="163">
        <f t="shared" si="14"/>
        <v>0</v>
      </c>
      <c r="T32" s="163">
        <f t="shared" si="14"/>
        <v>0</v>
      </c>
      <c r="U32" s="163">
        <f t="shared" si="14"/>
        <v>0</v>
      </c>
      <c r="V32" s="163">
        <f t="shared" si="14"/>
        <v>0</v>
      </c>
      <c r="W32" s="163">
        <f t="shared" si="14"/>
        <v>0</v>
      </c>
      <c r="X32" s="163">
        <f t="shared" si="14"/>
        <v>0</v>
      </c>
      <c r="Y32" s="163">
        <f t="shared" si="14"/>
        <v>0</v>
      </c>
      <c r="Z32" s="163">
        <f t="shared" si="14"/>
        <v>0</v>
      </c>
      <c r="AA32" s="163">
        <f t="shared" si="14"/>
        <v>0</v>
      </c>
      <c r="AB32" s="163">
        <f t="shared" si="14"/>
        <v>0</v>
      </c>
      <c r="AC32" s="163">
        <f t="shared" si="13"/>
        <v>0</v>
      </c>
      <c r="AD32" s="163">
        <f t="shared" si="13"/>
        <v>0</v>
      </c>
      <c r="AE32" s="163">
        <f t="shared" si="13"/>
        <v>0</v>
      </c>
      <c r="AF32" s="163">
        <f t="shared" si="13"/>
        <v>0</v>
      </c>
      <c r="AG32" s="163">
        <f t="shared" si="13"/>
        <v>0</v>
      </c>
      <c r="AH32" s="163">
        <f t="shared" si="13"/>
        <v>0</v>
      </c>
      <c r="AI32" s="163">
        <f t="shared" si="13"/>
        <v>0</v>
      </c>
      <c r="AJ32" s="163">
        <f t="shared" si="13"/>
        <v>0</v>
      </c>
      <c r="AK32" s="163">
        <f t="shared" si="13"/>
        <v>0</v>
      </c>
      <c r="AL32" s="163">
        <f t="shared" si="12"/>
        <v>0</v>
      </c>
      <c r="AM32" s="163">
        <f t="shared" si="12"/>
        <v>0</v>
      </c>
      <c r="AN32" s="163">
        <f t="shared" si="12"/>
        <v>0</v>
      </c>
      <c r="AO32" s="163">
        <f t="shared" si="12"/>
        <v>0</v>
      </c>
      <c r="AP32" s="163">
        <f t="shared" si="12"/>
        <v>0</v>
      </c>
      <c r="AQ32" s="163">
        <f t="shared" si="12"/>
        <v>0</v>
      </c>
      <c r="AR32" s="163">
        <f t="shared" si="12"/>
        <v>0</v>
      </c>
      <c r="AS32" s="163">
        <f t="shared" si="11"/>
        <v>0</v>
      </c>
      <c r="AT32" s="163">
        <f t="shared" si="11"/>
        <v>0</v>
      </c>
    </row>
    <row r="33" spans="1:46" x14ac:dyDescent="0.2">
      <c r="A33" s="287">
        <f t="shared" si="4"/>
        <v>2046</v>
      </c>
      <c r="B33" s="327">
        <f>'QUANTITIES - ALT 2'!B29</f>
        <v>0</v>
      </c>
      <c r="C33" s="328">
        <f>'QUANTITIES - ALT 2'!C29</f>
        <v>0</v>
      </c>
      <c r="D33" s="328">
        <f>'QUANTITIES - ALT 2'!D29</f>
        <v>0</v>
      </c>
      <c r="E33" s="328">
        <f>'QUANTITIES - ALT 2'!E29</f>
        <v>0</v>
      </c>
      <c r="F33" s="329">
        <f t="shared" si="10"/>
        <v>0</v>
      </c>
      <c r="G33" s="310">
        <f t="shared" si="5"/>
        <v>0</v>
      </c>
      <c r="H33" s="288">
        <f t="shared" si="6"/>
        <v>0</v>
      </c>
      <c r="I33" s="288">
        <f t="shared" si="7"/>
        <v>0</v>
      </c>
      <c r="J33" s="288">
        <f t="shared" si="8"/>
        <v>0</v>
      </c>
      <c r="K33" s="289">
        <f t="shared" si="9"/>
        <v>0</v>
      </c>
      <c r="M33" s="163">
        <f t="shared" si="14"/>
        <v>0</v>
      </c>
      <c r="N33" s="163">
        <f t="shared" si="14"/>
        <v>0</v>
      </c>
      <c r="O33" s="163">
        <f t="shared" si="14"/>
        <v>0</v>
      </c>
      <c r="P33" s="163">
        <f t="shared" si="14"/>
        <v>0</v>
      </c>
      <c r="Q33" s="163">
        <f t="shared" si="14"/>
        <v>0</v>
      </c>
      <c r="R33" s="163">
        <f t="shared" si="14"/>
        <v>0</v>
      </c>
      <c r="S33" s="163">
        <f t="shared" si="14"/>
        <v>0</v>
      </c>
      <c r="T33" s="163">
        <f t="shared" si="14"/>
        <v>0</v>
      </c>
      <c r="U33" s="163">
        <f t="shared" si="14"/>
        <v>0</v>
      </c>
      <c r="V33" s="163">
        <f t="shared" si="14"/>
        <v>0</v>
      </c>
      <c r="W33" s="163">
        <f t="shared" si="14"/>
        <v>0</v>
      </c>
      <c r="X33" s="163">
        <f t="shared" si="14"/>
        <v>0</v>
      </c>
      <c r="Y33" s="163">
        <f t="shared" si="14"/>
        <v>0</v>
      </c>
      <c r="Z33" s="163">
        <f t="shared" si="14"/>
        <v>0</v>
      </c>
      <c r="AA33" s="163">
        <f t="shared" si="14"/>
        <v>0</v>
      </c>
      <c r="AB33" s="163">
        <f t="shared" si="14"/>
        <v>0</v>
      </c>
      <c r="AC33" s="163">
        <f t="shared" si="13"/>
        <v>0</v>
      </c>
      <c r="AD33" s="163">
        <f t="shared" si="13"/>
        <v>0</v>
      </c>
      <c r="AE33" s="163">
        <f t="shared" si="13"/>
        <v>0</v>
      </c>
      <c r="AF33" s="163">
        <f t="shared" si="13"/>
        <v>0</v>
      </c>
      <c r="AG33" s="163">
        <f t="shared" si="13"/>
        <v>0</v>
      </c>
      <c r="AH33" s="163">
        <f t="shared" si="13"/>
        <v>0</v>
      </c>
      <c r="AI33" s="163">
        <f t="shared" si="13"/>
        <v>0</v>
      </c>
      <c r="AJ33" s="163">
        <f t="shared" si="13"/>
        <v>0</v>
      </c>
      <c r="AK33" s="163">
        <f t="shared" si="13"/>
        <v>0</v>
      </c>
      <c r="AL33" s="163">
        <f t="shared" si="12"/>
        <v>0</v>
      </c>
      <c r="AM33" s="163">
        <f t="shared" ref="AM33:AT33" si="15">IF($A33=AM$8,SUM($G33:$J33),0)*$C$4</f>
        <v>0</v>
      </c>
      <c r="AN33" s="163">
        <f t="shared" si="15"/>
        <v>0</v>
      </c>
      <c r="AO33" s="163">
        <f t="shared" si="15"/>
        <v>0</v>
      </c>
      <c r="AP33" s="163">
        <f t="shared" si="15"/>
        <v>0</v>
      </c>
      <c r="AQ33" s="163">
        <f t="shared" si="15"/>
        <v>0</v>
      </c>
      <c r="AR33" s="163">
        <f t="shared" si="15"/>
        <v>0</v>
      </c>
      <c r="AS33" s="163">
        <f t="shared" si="15"/>
        <v>0</v>
      </c>
      <c r="AT33" s="163">
        <f t="shared" si="15"/>
        <v>0</v>
      </c>
    </row>
    <row r="34" spans="1:46" x14ac:dyDescent="0.2">
      <c r="A34" s="287">
        <f t="shared" si="4"/>
        <v>2047</v>
      </c>
      <c r="B34" s="327">
        <f>'QUANTITIES - ALT 2'!B30</f>
        <v>0</v>
      </c>
      <c r="C34" s="328">
        <f>'QUANTITIES - ALT 2'!C30</f>
        <v>0</v>
      </c>
      <c r="D34" s="328">
        <f>'QUANTITIES - ALT 2'!D30</f>
        <v>0</v>
      </c>
      <c r="E34" s="328">
        <f>'QUANTITIES - ALT 2'!E30</f>
        <v>0</v>
      </c>
      <c r="F34" s="329">
        <f t="shared" si="10"/>
        <v>0</v>
      </c>
      <c r="G34" s="310">
        <f t="shared" si="5"/>
        <v>0</v>
      </c>
      <c r="H34" s="288">
        <f t="shared" si="6"/>
        <v>0</v>
      </c>
      <c r="I34" s="288">
        <f t="shared" si="7"/>
        <v>0</v>
      </c>
      <c r="J34" s="288">
        <f t="shared" si="8"/>
        <v>0</v>
      </c>
      <c r="K34" s="289">
        <f t="shared" si="9"/>
        <v>0</v>
      </c>
      <c r="M34" s="163">
        <f t="shared" si="14"/>
        <v>0</v>
      </c>
      <c r="N34" s="163">
        <f t="shared" si="14"/>
        <v>0</v>
      </c>
      <c r="O34" s="163">
        <f t="shared" si="14"/>
        <v>0</v>
      </c>
      <c r="P34" s="163">
        <f t="shared" si="14"/>
        <v>0</v>
      </c>
      <c r="Q34" s="163">
        <f t="shared" si="14"/>
        <v>0</v>
      </c>
      <c r="R34" s="163">
        <f t="shared" si="14"/>
        <v>0</v>
      </c>
      <c r="S34" s="163">
        <f t="shared" si="14"/>
        <v>0</v>
      </c>
      <c r="T34" s="163">
        <f t="shared" si="14"/>
        <v>0</v>
      </c>
      <c r="U34" s="163">
        <f t="shared" si="14"/>
        <v>0</v>
      </c>
      <c r="V34" s="163">
        <f t="shared" si="14"/>
        <v>0</v>
      </c>
      <c r="W34" s="163">
        <f t="shared" si="14"/>
        <v>0</v>
      </c>
      <c r="X34" s="163">
        <f t="shared" si="14"/>
        <v>0</v>
      </c>
      <c r="Y34" s="163">
        <f t="shared" si="14"/>
        <v>0</v>
      </c>
      <c r="Z34" s="163">
        <f t="shared" si="14"/>
        <v>0</v>
      </c>
      <c r="AA34" s="163">
        <f t="shared" si="14"/>
        <v>0</v>
      </c>
      <c r="AB34" s="163">
        <f t="shared" si="14"/>
        <v>0</v>
      </c>
      <c r="AC34" s="163">
        <f t="shared" si="13"/>
        <v>0</v>
      </c>
      <c r="AD34" s="163">
        <f t="shared" si="13"/>
        <v>0</v>
      </c>
      <c r="AE34" s="163">
        <f t="shared" si="13"/>
        <v>0</v>
      </c>
      <c r="AF34" s="163">
        <f t="shared" si="13"/>
        <v>0</v>
      </c>
      <c r="AG34" s="163">
        <f t="shared" si="13"/>
        <v>0</v>
      </c>
      <c r="AH34" s="163">
        <f t="shared" si="13"/>
        <v>0</v>
      </c>
      <c r="AI34" s="163">
        <f t="shared" si="13"/>
        <v>0</v>
      </c>
      <c r="AJ34" s="163">
        <f t="shared" si="13"/>
        <v>0</v>
      </c>
      <c r="AK34" s="163">
        <f t="shared" si="13"/>
        <v>0</v>
      </c>
      <c r="AL34" s="163">
        <f t="shared" ref="AL34:AT46" si="16">IF($A34=AL$8,SUM($G34:$J34),0)*$C$4</f>
        <v>0</v>
      </c>
      <c r="AM34" s="163">
        <f t="shared" si="16"/>
        <v>0</v>
      </c>
      <c r="AN34" s="163">
        <f t="shared" si="16"/>
        <v>0</v>
      </c>
      <c r="AO34" s="163">
        <f t="shared" si="16"/>
        <v>0</v>
      </c>
      <c r="AP34" s="163">
        <f t="shared" si="16"/>
        <v>0</v>
      </c>
      <c r="AQ34" s="163">
        <f t="shared" si="16"/>
        <v>0</v>
      </c>
      <c r="AR34" s="163">
        <f t="shared" si="16"/>
        <v>0</v>
      </c>
      <c r="AS34" s="163">
        <f t="shared" si="16"/>
        <v>0</v>
      </c>
      <c r="AT34" s="163">
        <f t="shared" si="16"/>
        <v>0</v>
      </c>
    </row>
    <row r="35" spans="1:46" x14ac:dyDescent="0.2">
      <c r="A35" s="287">
        <f t="shared" si="4"/>
        <v>2048</v>
      </c>
      <c r="B35" s="327">
        <f>'QUANTITIES - ALT 2'!B31</f>
        <v>0</v>
      </c>
      <c r="C35" s="328">
        <f>'QUANTITIES - ALT 2'!C31</f>
        <v>0</v>
      </c>
      <c r="D35" s="328">
        <f>'QUANTITIES - ALT 2'!D31</f>
        <v>0</v>
      </c>
      <c r="E35" s="328">
        <f>'QUANTITIES - ALT 2'!E31</f>
        <v>0</v>
      </c>
      <c r="F35" s="329">
        <f t="shared" si="10"/>
        <v>0</v>
      </c>
      <c r="G35" s="310">
        <f t="shared" si="5"/>
        <v>0</v>
      </c>
      <c r="H35" s="288">
        <f t="shared" si="6"/>
        <v>0</v>
      </c>
      <c r="I35" s="288">
        <f t="shared" si="7"/>
        <v>0</v>
      </c>
      <c r="J35" s="288">
        <f t="shared" si="8"/>
        <v>0</v>
      </c>
      <c r="K35" s="289">
        <f t="shared" si="9"/>
        <v>0</v>
      </c>
      <c r="M35" s="163">
        <f t="shared" si="14"/>
        <v>0</v>
      </c>
      <c r="N35" s="163">
        <f t="shared" si="14"/>
        <v>0</v>
      </c>
      <c r="O35" s="163">
        <f t="shared" si="14"/>
        <v>0</v>
      </c>
      <c r="P35" s="163">
        <f t="shared" si="14"/>
        <v>0</v>
      </c>
      <c r="Q35" s="163">
        <f t="shared" si="14"/>
        <v>0</v>
      </c>
      <c r="R35" s="163">
        <f t="shared" si="14"/>
        <v>0</v>
      </c>
      <c r="S35" s="163">
        <f t="shared" si="14"/>
        <v>0</v>
      </c>
      <c r="T35" s="163">
        <f t="shared" si="14"/>
        <v>0</v>
      </c>
      <c r="U35" s="163">
        <f t="shared" si="14"/>
        <v>0</v>
      </c>
      <c r="V35" s="163">
        <f t="shared" si="14"/>
        <v>0</v>
      </c>
      <c r="W35" s="163">
        <f t="shared" si="14"/>
        <v>0</v>
      </c>
      <c r="X35" s="163">
        <f t="shared" si="14"/>
        <v>0</v>
      </c>
      <c r="Y35" s="163">
        <f t="shared" si="14"/>
        <v>0</v>
      </c>
      <c r="Z35" s="163">
        <f t="shared" si="14"/>
        <v>0</v>
      </c>
      <c r="AA35" s="163">
        <f t="shared" si="14"/>
        <v>0</v>
      </c>
      <c r="AB35" s="163">
        <f t="shared" si="14"/>
        <v>0</v>
      </c>
      <c r="AC35" s="163">
        <f t="shared" si="13"/>
        <v>0</v>
      </c>
      <c r="AD35" s="163">
        <f t="shared" si="13"/>
        <v>0</v>
      </c>
      <c r="AE35" s="163">
        <f t="shared" si="13"/>
        <v>0</v>
      </c>
      <c r="AF35" s="163">
        <f t="shared" si="13"/>
        <v>0</v>
      </c>
      <c r="AG35" s="163">
        <f t="shared" si="13"/>
        <v>0</v>
      </c>
      <c r="AH35" s="163">
        <f t="shared" si="13"/>
        <v>0</v>
      </c>
      <c r="AI35" s="163">
        <f t="shared" si="13"/>
        <v>0</v>
      </c>
      <c r="AJ35" s="163">
        <f t="shared" si="13"/>
        <v>0</v>
      </c>
      <c r="AK35" s="163">
        <f t="shared" si="13"/>
        <v>0</v>
      </c>
      <c r="AL35" s="163">
        <f t="shared" si="16"/>
        <v>0</v>
      </c>
      <c r="AM35" s="163">
        <f t="shared" si="16"/>
        <v>0</v>
      </c>
      <c r="AN35" s="163">
        <f t="shared" si="16"/>
        <v>0</v>
      </c>
      <c r="AO35" s="163">
        <f t="shared" si="16"/>
        <v>0</v>
      </c>
      <c r="AP35" s="163">
        <f t="shared" si="16"/>
        <v>0</v>
      </c>
      <c r="AQ35" s="163">
        <f t="shared" si="16"/>
        <v>0</v>
      </c>
      <c r="AR35" s="163">
        <f t="shared" si="16"/>
        <v>0</v>
      </c>
      <c r="AS35" s="163">
        <f t="shared" si="16"/>
        <v>0</v>
      </c>
      <c r="AT35" s="163">
        <f t="shared" si="16"/>
        <v>0</v>
      </c>
    </row>
    <row r="36" spans="1:46" x14ac:dyDescent="0.2">
      <c r="A36" s="287">
        <f t="shared" si="4"/>
        <v>2049</v>
      </c>
      <c r="B36" s="327">
        <f>'QUANTITIES - ALT 2'!B32</f>
        <v>0</v>
      </c>
      <c r="C36" s="328">
        <f>'QUANTITIES - ALT 2'!C32</f>
        <v>0</v>
      </c>
      <c r="D36" s="328">
        <f>'QUANTITIES - ALT 2'!D32</f>
        <v>0</v>
      </c>
      <c r="E36" s="328">
        <f>'QUANTITIES - ALT 2'!E32</f>
        <v>0</v>
      </c>
      <c r="F36" s="329">
        <f t="shared" si="10"/>
        <v>0</v>
      </c>
      <c r="G36" s="310">
        <f t="shared" si="5"/>
        <v>0</v>
      </c>
      <c r="H36" s="288">
        <f t="shared" si="6"/>
        <v>0</v>
      </c>
      <c r="I36" s="288">
        <f t="shared" si="7"/>
        <v>0</v>
      </c>
      <c r="J36" s="288">
        <f t="shared" si="8"/>
        <v>0</v>
      </c>
      <c r="K36" s="289">
        <f t="shared" si="9"/>
        <v>0</v>
      </c>
      <c r="M36" s="163">
        <f t="shared" si="14"/>
        <v>0</v>
      </c>
      <c r="N36" s="163">
        <f t="shared" si="14"/>
        <v>0</v>
      </c>
      <c r="O36" s="163">
        <f t="shared" si="14"/>
        <v>0</v>
      </c>
      <c r="P36" s="163">
        <f t="shared" si="14"/>
        <v>0</v>
      </c>
      <c r="Q36" s="163">
        <f t="shared" si="14"/>
        <v>0</v>
      </c>
      <c r="R36" s="163">
        <f t="shared" si="14"/>
        <v>0</v>
      </c>
      <c r="S36" s="163">
        <f t="shared" si="14"/>
        <v>0</v>
      </c>
      <c r="T36" s="163">
        <f t="shared" si="14"/>
        <v>0</v>
      </c>
      <c r="U36" s="163">
        <f t="shared" si="14"/>
        <v>0</v>
      </c>
      <c r="V36" s="163">
        <f t="shared" si="14"/>
        <v>0</v>
      </c>
      <c r="W36" s="163">
        <f t="shared" si="14"/>
        <v>0</v>
      </c>
      <c r="X36" s="163">
        <f t="shared" si="14"/>
        <v>0</v>
      </c>
      <c r="Y36" s="163">
        <f t="shared" si="14"/>
        <v>0</v>
      </c>
      <c r="Z36" s="163">
        <f t="shared" si="14"/>
        <v>0</v>
      </c>
      <c r="AA36" s="163">
        <f t="shared" si="14"/>
        <v>0</v>
      </c>
      <c r="AB36" s="163">
        <f t="shared" si="14"/>
        <v>0</v>
      </c>
      <c r="AC36" s="163">
        <f t="shared" si="13"/>
        <v>0</v>
      </c>
      <c r="AD36" s="163">
        <f t="shared" si="13"/>
        <v>0</v>
      </c>
      <c r="AE36" s="163">
        <f t="shared" si="13"/>
        <v>0</v>
      </c>
      <c r="AF36" s="163">
        <f t="shared" si="13"/>
        <v>0</v>
      </c>
      <c r="AG36" s="163">
        <f t="shared" si="13"/>
        <v>0</v>
      </c>
      <c r="AH36" s="163">
        <f t="shared" si="13"/>
        <v>0</v>
      </c>
      <c r="AI36" s="163">
        <f t="shared" si="13"/>
        <v>0</v>
      </c>
      <c r="AJ36" s="163">
        <f t="shared" si="13"/>
        <v>0</v>
      </c>
      <c r="AK36" s="163">
        <f t="shared" si="13"/>
        <v>0</v>
      </c>
      <c r="AL36" s="163">
        <f t="shared" si="16"/>
        <v>0</v>
      </c>
      <c r="AM36" s="163">
        <f t="shared" si="16"/>
        <v>0</v>
      </c>
      <c r="AN36" s="163">
        <f t="shared" si="16"/>
        <v>0</v>
      </c>
      <c r="AO36" s="163">
        <f t="shared" si="16"/>
        <v>0</v>
      </c>
      <c r="AP36" s="163">
        <f t="shared" si="16"/>
        <v>0</v>
      </c>
      <c r="AQ36" s="163">
        <f t="shared" si="16"/>
        <v>0</v>
      </c>
      <c r="AR36" s="163">
        <f t="shared" si="16"/>
        <v>0</v>
      </c>
      <c r="AS36" s="163">
        <f t="shared" si="16"/>
        <v>0</v>
      </c>
      <c r="AT36" s="163">
        <f t="shared" si="16"/>
        <v>0</v>
      </c>
    </row>
    <row r="37" spans="1:46" x14ac:dyDescent="0.2">
      <c r="A37" s="287">
        <f t="shared" si="4"/>
        <v>2050</v>
      </c>
      <c r="B37" s="327">
        <f>'QUANTITIES - ALT 2'!B33</f>
        <v>0</v>
      </c>
      <c r="C37" s="328">
        <f>'QUANTITIES - ALT 2'!C33</f>
        <v>0</v>
      </c>
      <c r="D37" s="328">
        <f>'QUANTITIES - ALT 2'!D33</f>
        <v>0</v>
      </c>
      <c r="E37" s="328">
        <f>'QUANTITIES - ALT 2'!E33</f>
        <v>0</v>
      </c>
      <c r="F37" s="329">
        <f t="shared" si="10"/>
        <v>0</v>
      </c>
      <c r="G37" s="310">
        <f t="shared" si="5"/>
        <v>0</v>
      </c>
      <c r="H37" s="288">
        <f t="shared" si="6"/>
        <v>0</v>
      </c>
      <c r="I37" s="288">
        <f t="shared" si="7"/>
        <v>0</v>
      </c>
      <c r="J37" s="288">
        <f t="shared" si="8"/>
        <v>0</v>
      </c>
      <c r="K37" s="289">
        <f t="shared" si="9"/>
        <v>0</v>
      </c>
      <c r="M37" s="163">
        <f t="shared" si="14"/>
        <v>0</v>
      </c>
      <c r="N37" s="163">
        <f t="shared" si="14"/>
        <v>0</v>
      </c>
      <c r="O37" s="163">
        <f t="shared" si="14"/>
        <v>0</v>
      </c>
      <c r="P37" s="163">
        <f t="shared" si="14"/>
        <v>0</v>
      </c>
      <c r="Q37" s="163">
        <f t="shared" si="14"/>
        <v>0</v>
      </c>
      <c r="R37" s="163">
        <f t="shared" si="14"/>
        <v>0</v>
      </c>
      <c r="S37" s="163">
        <f t="shared" si="14"/>
        <v>0</v>
      </c>
      <c r="T37" s="163">
        <f t="shared" si="14"/>
        <v>0</v>
      </c>
      <c r="U37" s="163">
        <f t="shared" si="14"/>
        <v>0</v>
      </c>
      <c r="V37" s="163">
        <f t="shared" si="14"/>
        <v>0</v>
      </c>
      <c r="W37" s="163">
        <f t="shared" si="14"/>
        <v>0</v>
      </c>
      <c r="X37" s="163">
        <f t="shared" si="14"/>
        <v>0</v>
      </c>
      <c r="Y37" s="163">
        <f t="shared" si="14"/>
        <v>0</v>
      </c>
      <c r="Z37" s="163">
        <f t="shared" si="14"/>
        <v>0</v>
      </c>
      <c r="AA37" s="163">
        <f t="shared" si="14"/>
        <v>0</v>
      </c>
      <c r="AB37" s="163">
        <f t="shared" si="14"/>
        <v>0</v>
      </c>
      <c r="AC37" s="163">
        <f t="shared" si="13"/>
        <v>0</v>
      </c>
      <c r="AD37" s="163">
        <f t="shared" si="13"/>
        <v>0</v>
      </c>
      <c r="AE37" s="163">
        <f t="shared" si="13"/>
        <v>0</v>
      </c>
      <c r="AF37" s="163">
        <f t="shared" si="13"/>
        <v>0</v>
      </c>
      <c r="AG37" s="163">
        <f t="shared" si="13"/>
        <v>0</v>
      </c>
      <c r="AH37" s="163">
        <f t="shared" si="13"/>
        <v>0</v>
      </c>
      <c r="AI37" s="163">
        <f t="shared" si="13"/>
        <v>0</v>
      </c>
      <c r="AJ37" s="163">
        <f t="shared" si="13"/>
        <v>0</v>
      </c>
      <c r="AK37" s="163">
        <f t="shared" si="13"/>
        <v>0</v>
      </c>
      <c r="AL37" s="163">
        <f t="shared" si="16"/>
        <v>0</v>
      </c>
      <c r="AM37" s="163">
        <f t="shared" si="16"/>
        <v>0</v>
      </c>
      <c r="AN37" s="163">
        <f t="shared" si="16"/>
        <v>0</v>
      </c>
      <c r="AO37" s="163">
        <f t="shared" si="16"/>
        <v>0</v>
      </c>
      <c r="AP37" s="163">
        <f t="shared" si="16"/>
        <v>0</v>
      </c>
      <c r="AQ37" s="163">
        <f t="shared" si="16"/>
        <v>0</v>
      </c>
      <c r="AR37" s="163">
        <f t="shared" si="16"/>
        <v>0</v>
      </c>
      <c r="AS37" s="163">
        <f t="shared" si="16"/>
        <v>0</v>
      </c>
      <c r="AT37" s="163">
        <f t="shared" si="16"/>
        <v>0</v>
      </c>
    </row>
    <row r="38" spans="1:46" x14ac:dyDescent="0.2">
      <c r="A38" s="287">
        <f t="shared" si="4"/>
        <v>2051</v>
      </c>
      <c r="B38" s="327">
        <f>'QUANTITIES - ALT 2'!B34</f>
        <v>0</v>
      </c>
      <c r="C38" s="328">
        <f>'QUANTITIES - ALT 2'!C34</f>
        <v>0</v>
      </c>
      <c r="D38" s="328">
        <f>'QUANTITIES - ALT 2'!D34</f>
        <v>0</v>
      </c>
      <c r="E38" s="328">
        <f>'QUANTITIES - ALT 2'!E34</f>
        <v>0</v>
      </c>
      <c r="F38" s="329">
        <f t="shared" si="10"/>
        <v>0</v>
      </c>
      <c r="G38" s="310">
        <f t="shared" si="5"/>
        <v>0</v>
      </c>
      <c r="H38" s="288">
        <f t="shared" si="6"/>
        <v>0</v>
      </c>
      <c r="I38" s="288">
        <f t="shared" si="7"/>
        <v>0</v>
      </c>
      <c r="J38" s="288">
        <f t="shared" si="8"/>
        <v>0</v>
      </c>
      <c r="K38" s="289">
        <f t="shared" si="9"/>
        <v>0</v>
      </c>
      <c r="M38" s="163">
        <f t="shared" si="14"/>
        <v>0</v>
      </c>
      <c r="N38" s="163">
        <f t="shared" si="14"/>
        <v>0</v>
      </c>
      <c r="O38" s="163">
        <f t="shared" si="14"/>
        <v>0</v>
      </c>
      <c r="P38" s="163">
        <f t="shared" si="14"/>
        <v>0</v>
      </c>
      <c r="Q38" s="163">
        <f t="shared" si="14"/>
        <v>0</v>
      </c>
      <c r="R38" s="163">
        <f t="shared" si="14"/>
        <v>0</v>
      </c>
      <c r="S38" s="163">
        <f t="shared" si="14"/>
        <v>0</v>
      </c>
      <c r="T38" s="163">
        <f t="shared" si="14"/>
        <v>0</v>
      </c>
      <c r="U38" s="163">
        <f t="shared" si="14"/>
        <v>0</v>
      </c>
      <c r="V38" s="163">
        <f t="shared" si="14"/>
        <v>0</v>
      </c>
      <c r="W38" s="163">
        <f t="shared" si="14"/>
        <v>0</v>
      </c>
      <c r="X38" s="163">
        <f t="shared" si="14"/>
        <v>0</v>
      </c>
      <c r="Y38" s="163">
        <f t="shared" si="14"/>
        <v>0</v>
      </c>
      <c r="Z38" s="163">
        <f t="shared" si="14"/>
        <v>0</v>
      </c>
      <c r="AA38" s="163">
        <f t="shared" si="14"/>
        <v>0</v>
      </c>
      <c r="AB38" s="163">
        <f t="shared" si="14"/>
        <v>0</v>
      </c>
      <c r="AC38" s="163">
        <f t="shared" si="13"/>
        <v>0</v>
      </c>
      <c r="AD38" s="163">
        <f t="shared" si="13"/>
        <v>0</v>
      </c>
      <c r="AE38" s="163">
        <f t="shared" si="13"/>
        <v>0</v>
      </c>
      <c r="AF38" s="163">
        <f t="shared" si="13"/>
        <v>0</v>
      </c>
      <c r="AG38" s="163">
        <f t="shared" si="13"/>
        <v>0</v>
      </c>
      <c r="AH38" s="163">
        <f t="shared" si="13"/>
        <v>0</v>
      </c>
      <c r="AI38" s="163">
        <f t="shared" si="13"/>
        <v>0</v>
      </c>
      <c r="AJ38" s="163">
        <f t="shared" si="13"/>
        <v>0</v>
      </c>
      <c r="AK38" s="163">
        <f t="shared" si="13"/>
        <v>0</v>
      </c>
      <c r="AL38" s="163">
        <f t="shared" si="16"/>
        <v>0</v>
      </c>
      <c r="AM38" s="163">
        <f t="shared" si="16"/>
        <v>0</v>
      </c>
      <c r="AN38" s="163">
        <f t="shared" si="16"/>
        <v>0</v>
      </c>
      <c r="AO38" s="163">
        <f t="shared" si="16"/>
        <v>0</v>
      </c>
      <c r="AP38" s="163">
        <f t="shared" si="16"/>
        <v>0</v>
      </c>
      <c r="AQ38" s="163">
        <f t="shared" si="16"/>
        <v>0</v>
      </c>
      <c r="AR38" s="163">
        <f t="shared" si="16"/>
        <v>0</v>
      </c>
      <c r="AS38" s="163">
        <f t="shared" si="16"/>
        <v>0</v>
      </c>
      <c r="AT38" s="163">
        <f t="shared" si="16"/>
        <v>0</v>
      </c>
    </row>
    <row r="39" spans="1:46" x14ac:dyDescent="0.2">
      <c r="A39" s="287">
        <f t="shared" si="4"/>
        <v>2052</v>
      </c>
      <c r="B39" s="327">
        <f>'QUANTITIES - ALT 2'!B35</f>
        <v>0</v>
      </c>
      <c r="C39" s="328">
        <f>'QUANTITIES - ALT 2'!C35</f>
        <v>0</v>
      </c>
      <c r="D39" s="328">
        <f>'QUANTITIES - ALT 2'!D35</f>
        <v>0</v>
      </c>
      <c r="E39" s="328">
        <f>'QUANTITIES - ALT 2'!E35</f>
        <v>0</v>
      </c>
      <c r="F39" s="329">
        <f t="shared" si="10"/>
        <v>0</v>
      </c>
      <c r="G39" s="310">
        <f t="shared" si="5"/>
        <v>0</v>
      </c>
      <c r="H39" s="288">
        <f t="shared" si="6"/>
        <v>0</v>
      </c>
      <c r="I39" s="288">
        <f t="shared" si="7"/>
        <v>0</v>
      </c>
      <c r="J39" s="288">
        <f t="shared" si="8"/>
        <v>0</v>
      </c>
      <c r="K39" s="289">
        <f t="shared" si="9"/>
        <v>0</v>
      </c>
      <c r="M39" s="163">
        <f t="shared" si="14"/>
        <v>0</v>
      </c>
      <c r="N39" s="163">
        <f t="shared" si="14"/>
        <v>0</v>
      </c>
      <c r="O39" s="163">
        <f t="shared" si="14"/>
        <v>0</v>
      </c>
      <c r="P39" s="163">
        <f t="shared" si="14"/>
        <v>0</v>
      </c>
      <c r="Q39" s="163">
        <f t="shared" si="14"/>
        <v>0</v>
      </c>
      <c r="R39" s="163">
        <f t="shared" si="14"/>
        <v>0</v>
      </c>
      <c r="S39" s="163">
        <f t="shared" si="14"/>
        <v>0</v>
      </c>
      <c r="T39" s="163">
        <f t="shared" si="14"/>
        <v>0</v>
      </c>
      <c r="U39" s="163">
        <f t="shared" si="14"/>
        <v>0</v>
      </c>
      <c r="V39" s="163">
        <f t="shared" si="14"/>
        <v>0</v>
      </c>
      <c r="W39" s="163">
        <f t="shared" si="14"/>
        <v>0</v>
      </c>
      <c r="X39" s="163">
        <f t="shared" si="14"/>
        <v>0</v>
      </c>
      <c r="Y39" s="163">
        <f t="shared" si="14"/>
        <v>0</v>
      </c>
      <c r="Z39" s="163">
        <f t="shared" si="14"/>
        <v>0</v>
      </c>
      <c r="AA39" s="163">
        <f t="shared" si="14"/>
        <v>0</v>
      </c>
      <c r="AB39" s="163">
        <f t="shared" si="14"/>
        <v>0</v>
      </c>
      <c r="AC39" s="163">
        <f t="shared" si="13"/>
        <v>0</v>
      </c>
      <c r="AD39" s="163">
        <f t="shared" si="13"/>
        <v>0</v>
      </c>
      <c r="AE39" s="163">
        <f t="shared" si="13"/>
        <v>0</v>
      </c>
      <c r="AF39" s="163">
        <f t="shared" si="13"/>
        <v>0</v>
      </c>
      <c r="AG39" s="163">
        <f t="shared" si="13"/>
        <v>0</v>
      </c>
      <c r="AH39" s="163">
        <f t="shared" si="13"/>
        <v>0</v>
      </c>
      <c r="AI39" s="163">
        <f t="shared" si="13"/>
        <v>0</v>
      </c>
      <c r="AJ39" s="163">
        <f t="shared" si="13"/>
        <v>0</v>
      </c>
      <c r="AK39" s="163">
        <f t="shared" si="13"/>
        <v>0</v>
      </c>
      <c r="AL39" s="163">
        <f t="shared" si="16"/>
        <v>0</v>
      </c>
      <c r="AM39" s="163">
        <f t="shared" si="16"/>
        <v>0</v>
      </c>
      <c r="AN39" s="163">
        <f t="shared" si="16"/>
        <v>0</v>
      </c>
      <c r="AO39" s="163">
        <f t="shared" si="16"/>
        <v>0</v>
      </c>
      <c r="AP39" s="163">
        <f t="shared" si="16"/>
        <v>0</v>
      </c>
      <c r="AQ39" s="163">
        <f t="shared" si="16"/>
        <v>0</v>
      </c>
      <c r="AR39" s="163">
        <f t="shared" si="16"/>
        <v>0</v>
      </c>
      <c r="AS39" s="163">
        <f t="shared" si="16"/>
        <v>0</v>
      </c>
      <c r="AT39" s="163">
        <f t="shared" si="16"/>
        <v>0</v>
      </c>
    </row>
    <row r="40" spans="1:46" x14ac:dyDescent="0.2">
      <c r="A40" s="287">
        <f t="shared" si="4"/>
        <v>2053</v>
      </c>
      <c r="B40" s="327">
        <f>'QUANTITIES - ALT 2'!B36</f>
        <v>0</v>
      </c>
      <c r="C40" s="328">
        <f>'QUANTITIES - ALT 2'!C36</f>
        <v>0</v>
      </c>
      <c r="D40" s="328">
        <f>'QUANTITIES - ALT 2'!D36</f>
        <v>0</v>
      </c>
      <c r="E40" s="328">
        <f>'QUANTITIES - ALT 2'!E36</f>
        <v>0</v>
      </c>
      <c r="F40" s="329">
        <f t="shared" si="10"/>
        <v>0</v>
      </c>
      <c r="G40" s="310">
        <f t="shared" si="5"/>
        <v>0</v>
      </c>
      <c r="H40" s="288">
        <f t="shared" si="6"/>
        <v>0</v>
      </c>
      <c r="I40" s="288">
        <f t="shared" si="7"/>
        <v>0</v>
      </c>
      <c r="J40" s="288">
        <f t="shared" si="8"/>
        <v>0</v>
      </c>
      <c r="K40" s="289">
        <f t="shared" si="9"/>
        <v>0</v>
      </c>
      <c r="M40" s="163">
        <f t="shared" si="14"/>
        <v>0</v>
      </c>
      <c r="N40" s="163">
        <f t="shared" si="14"/>
        <v>0</v>
      </c>
      <c r="O40" s="163">
        <f t="shared" si="14"/>
        <v>0</v>
      </c>
      <c r="P40" s="163">
        <f t="shared" si="14"/>
        <v>0</v>
      </c>
      <c r="Q40" s="163">
        <f t="shared" si="14"/>
        <v>0</v>
      </c>
      <c r="R40" s="163">
        <f t="shared" si="14"/>
        <v>0</v>
      </c>
      <c r="S40" s="163">
        <f t="shared" si="14"/>
        <v>0</v>
      </c>
      <c r="T40" s="163">
        <f t="shared" si="14"/>
        <v>0</v>
      </c>
      <c r="U40" s="163">
        <f t="shared" si="14"/>
        <v>0</v>
      </c>
      <c r="V40" s="163">
        <f t="shared" si="14"/>
        <v>0</v>
      </c>
      <c r="W40" s="163">
        <f t="shared" si="14"/>
        <v>0</v>
      </c>
      <c r="X40" s="163">
        <f t="shared" si="14"/>
        <v>0</v>
      </c>
      <c r="Y40" s="163">
        <f t="shared" si="14"/>
        <v>0</v>
      </c>
      <c r="Z40" s="163">
        <f t="shared" si="14"/>
        <v>0</v>
      </c>
      <c r="AA40" s="163">
        <f t="shared" si="14"/>
        <v>0</v>
      </c>
      <c r="AB40" s="163">
        <f t="shared" si="14"/>
        <v>0</v>
      </c>
      <c r="AC40" s="163">
        <f t="shared" si="13"/>
        <v>0</v>
      </c>
      <c r="AD40" s="163">
        <f t="shared" si="13"/>
        <v>0</v>
      </c>
      <c r="AE40" s="163">
        <f t="shared" si="13"/>
        <v>0</v>
      </c>
      <c r="AF40" s="163">
        <f t="shared" si="13"/>
        <v>0</v>
      </c>
      <c r="AG40" s="163">
        <f t="shared" si="13"/>
        <v>0</v>
      </c>
      <c r="AH40" s="163">
        <f t="shared" si="13"/>
        <v>0</v>
      </c>
      <c r="AI40" s="163">
        <f t="shared" si="13"/>
        <v>0</v>
      </c>
      <c r="AJ40" s="163">
        <f t="shared" si="13"/>
        <v>0</v>
      </c>
      <c r="AK40" s="163">
        <f t="shared" si="13"/>
        <v>0</v>
      </c>
      <c r="AL40" s="163">
        <f t="shared" si="16"/>
        <v>0</v>
      </c>
      <c r="AM40" s="163">
        <f t="shared" si="16"/>
        <v>0</v>
      </c>
      <c r="AN40" s="163">
        <f t="shared" si="16"/>
        <v>0</v>
      </c>
      <c r="AO40" s="163">
        <f t="shared" si="16"/>
        <v>0</v>
      </c>
      <c r="AP40" s="163">
        <f t="shared" si="16"/>
        <v>0</v>
      </c>
      <c r="AQ40" s="163">
        <f t="shared" si="16"/>
        <v>0</v>
      </c>
      <c r="AR40" s="163">
        <f t="shared" si="16"/>
        <v>0</v>
      </c>
      <c r="AS40" s="163">
        <f t="shared" si="16"/>
        <v>0</v>
      </c>
      <c r="AT40" s="163">
        <f t="shared" si="16"/>
        <v>0</v>
      </c>
    </row>
    <row r="41" spans="1:46" x14ac:dyDescent="0.2">
      <c r="A41" s="287">
        <f t="shared" si="4"/>
        <v>2054</v>
      </c>
      <c r="B41" s="327">
        <f>'QUANTITIES - ALT 2'!B37</f>
        <v>0</v>
      </c>
      <c r="C41" s="328">
        <f>'QUANTITIES - ALT 2'!C37</f>
        <v>0</v>
      </c>
      <c r="D41" s="328">
        <f>'QUANTITIES - ALT 2'!D37</f>
        <v>0</v>
      </c>
      <c r="E41" s="328">
        <f>'QUANTITIES - ALT 2'!E37</f>
        <v>0</v>
      </c>
      <c r="F41" s="329">
        <f t="shared" si="10"/>
        <v>0</v>
      </c>
      <c r="G41" s="310">
        <f t="shared" si="5"/>
        <v>0</v>
      </c>
      <c r="H41" s="288">
        <f t="shared" si="6"/>
        <v>0</v>
      </c>
      <c r="I41" s="288">
        <f t="shared" si="7"/>
        <v>0</v>
      </c>
      <c r="J41" s="288">
        <f t="shared" si="8"/>
        <v>0</v>
      </c>
      <c r="K41" s="289">
        <f t="shared" si="9"/>
        <v>0</v>
      </c>
      <c r="M41" s="163">
        <f t="shared" si="14"/>
        <v>0</v>
      </c>
      <c r="N41" s="163">
        <f t="shared" si="14"/>
        <v>0</v>
      </c>
      <c r="O41" s="163">
        <f t="shared" si="14"/>
        <v>0</v>
      </c>
      <c r="P41" s="163">
        <f t="shared" si="14"/>
        <v>0</v>
      </c>
      <c r="Q41" s="163">
        <f t="shared" si="14"/>
        <v>0</v>
      </c>
      <c r="R41" s="163">
        <f t="shared" si="14"/>
        <v>0</v>
      </c>
      <c r="S41" s="163">
        <f t="shared" si="14"/>
        <v>0</v>
      </c>
      <c r="T41" s="163">
        <f t="shared" si="14"/>
        <v>0</v>
      </c>
      <c r="U41" s="163">
        <f t="shared" si="14"/>
        <v>0</v>
      </c>
      <c r="V41" s="163">
        <f t="shared" si="14"/>
        <v>0</v>
      </c>
      <c r="W41" s="163">
        <f t="shared" si="14"/>
        <v>0</v>
      </c>
      <c r="X41" s="163">
        <f t="shared" si="14"/>
        <v>0</v>
      </c>
      <c r="Y41" s="163">
        <f t="shared" si="14"/>
        <v>0</v>
      </c>
      <c r="Z41" s="163">
        <f t="shared" si="14"/>
        <v>0</v>
      </c>
      <c r="AA41" s="163">
        <f t="shared" si="14"/>
        <v>0</v>
      </c>
      <c r="AB41" s="163">
        <f t="shared" si="14"/>
        <v>0</v>
      </c>
      <c r="AC41" s="163">
        <f t="shared" si="13"/>
        <v>0</v>
      </c>
      <c r="AD41" s="163">
        <f t="shared" si="13"/>
        <v>0</v>
      </c>
      <c r="AE41" s="163">
        <f t="shared" si="13"/>
        <v>0</v>
      </c>
      <c r="AF41" s="163">
        <f t="shared" si="13"/>
        <v>0</v>
      </c>
      <c r="AG41" s="163">
        <f t="shared" si="13"/>
        <v>0</v>
      </c>
      <c r="AH41" s="163">
        <f t="shared" si="13"/>
        <v>0</v>
      </c>
      <c r="AI41" s="163">
        <f t="shared" si="13"/>
        <v>0</v>
      </c>
      <c r="AJ41" s="163">
        <f t="shared" si="13"/>
        <v>0</v>
      </c>
      <c r="AK41" s="163">
        <f t="shared" si="13"/>
        <v>0</v>
      </c>
      <c r="AL41" s="163">
        <f t="shared" si="16"/>
        <v>0</v>
      </c>
      <c r="AM41" s="163">
        <f t="shared" si="16"/>
        <v>0</v>
      </c>
      <c r="AN41" s="163">
        <f t="shared" si="16"/>
        <v>0</v>
      </c>
      <c r="AO41" s="163">
        <f t="shared" si="16"/>
        <v>0</v>
      </c>
      <c r="AP41" s="163">
        <f t="shared" si="16"/>
        <v>0</v>
      </c>
      <c r="AQ41" s="163">
        <f t="shared" si="16"/>
        <v>0</v>
      </c>
      <c r="AR41" s="163">
        <f t="shared" si="16"/>
        <v>0</v>
      </c>
      <c r="AS41" s="163">
        <f t="shared" si="16"/>
        <v>0</v>
      </c>
      <c r="AT41" s="163">
        <f t="shared" si="16"/>
        <v>0</v>
      </c>
    </row>
    <row r="42" spans="1:46" x14ac:dyDescent="0.2">
      <c r="A42" s="287">
        <f t="shared" si="4"/>
        <v>2055</v>
      </c>
      <c r="B42" s="327">
        <f>'QUANTITIES - ALT 2'!B38</f>
        <v>0</v>
      </c>
      <c r="C42" s="328">
        <f>'QUANTITIES - ALT 2'!C38</f>
        <v>0</v>
      </c>
      <c r="D42" s="328">
        <f>'QUANTITIES - ALT 2'!D38</f>
        <v>0</v>
      </c>
      <c r="E42" s="328">
        <f>'QUANTITIES - ALT 2'!E38</f>
        <v>0</v>
      </c>
      <c r="F42" s="329">
        <f t="shared" si="10"/>
        <v>0</v>
      </c>
      <c r="G42" s="310">
        <f t="shared" si="5"/>
        <v>0</v>
      </c>
      <c r="H42" s="288">
        <f t="shared" si="6"/>
        <v>0</v>
      </c>
      <c r="I42" s="288">
        <f t="shared" si="7"/>
        <v>0</v>
      </c>
      <c r="J42" s="288">
        <f t="shared" si="8"/>
        <v>0</v>
      </c>
      <c r="K42" s="289">
        <f t="shared" si="9"/>
        <v>0</v>
      </c>
      <c r="M42" s="163">
        <f t="shared" si="14"/>
        <v>0</v>
      </c>
      <c r="N42" s="163">
        <f t="shared" si="14"/>
        <v>0</v>
      </c>
      <c r="O42" s="163">
        <f t="shared" si="14"/>
        <v>0</v>
      </c>
      <c r="P42" s="163">
        <f t="shared" si="14"/>
        <v>0</v>
      </c>
      <c r="Q42" s="163">
        <f t="shared" si="14"/>
        <v>0</v>
      </c>
      <c r="R42" s="163">
        <f t="shared" si="14"/>
        <v>0</v>
      </c>
      <c r="S42" s="163">
        <f t="shared" si="14"/>
        <v>0</v>
      </c>
      <c r="T42" s="163">
        <f t="shared" si="14"/>
        <v>0</v>
      </c>
      <c r="U42" s="163">
        <f t="shared" si="14"/>
        <v>0</v>
      </c>
      <c r="V42" s="163">
        <f t="shared" si="14"/>
        <v>0</v>
      </c>
      <c r="W42" s="163">
        <f t="shared" si="14"/>
        <v>0</v>
      </c>
      <c r="X42" s="163">
        <f t="shared" si="14"/>
        <v>0</v>
      </c>
      <c r="Y42" s="163">
        <f t="shared" si="14"/>
        <v>0</v>
      </c>
      <c r="Z42" s="163">
        <f t="shared" si="14"/>
        <v>0</v>
      </c>
      <c r="AA42" s="163">
        <f t="shared" si="14"/>
        <v>0</v>
      </c>
      <c r="AB42" s="163">
        <f t="shared" si="14"/>
        <v>0</v>
      </c>
      <c r="AC42" s="163">
        <f t="shared" si="13"/>
        <v>0</v>
      </c>
      <c r="AD42" s="163">
        <f t="shared" si="13"/>
        <v>0</v>
      </c>
      <c r="AE42" s="163">
        <f t="shared" si="13"/>
        <v>0</v>
      </c>
      <c r="AF42" s="163">
        <f t="shared" si="13"/>
        <v>0</v>
      </c>
      <c r="AG42" s="163">
        <f t="shared" si="13"/>
        <v>0</v>
      </c>
      <c r="AH42" s="163">
        <f t="shared" si="13"/>
        <v>0</v>
      </c>
      <c r="AI42" s="163">
        <f t="shared" si="13"/>
        <v>0</v>
      </c>
      <c r="AJ42" s="163">
        <f t="shared" si="13"/>
        <v>0</v>
      </c>
      <c r="AK42" s="163">
        <f t="shared" si="13"/>
        <v>0</v>
      </c>
      <c r="AL42" s="163">
        <f t="shared" si="16"/>
        <v>0</v>
      </c>
      <c r="AM42" s="163">
        <f t="shared" si="16"/>
        <v>0</v>
      </c>
      <c r="AN42" s="163">
        <f t="shared" si="16"/>
        <v>0</v>
      </c>
      <c r="AO42" s="163">
        <f t="shared" si="16"/>
        <v>0</v>
      </c>
      <c r="AP42" s="163">
        <f t="shared" si="16"/>
        <v>0</v>
      </c>
      <c r="AQ42" s="163">
        <f t="shared" si="16"/>
        <v>0</v>
      </c>
      <c r="AR42" s="163">
        <f t="shared" si="16"/>
        <v>0</v>
      </c>
      <c r="AS42" s="163">
        <f t="shared" si="16"/>
        <v>0</v>
      </c>
      <c r="AT42" s="163">
        <f t="shared" si="16"/>
        <v>0</v>
      </c>
    </row>
    <row r="43" spans="1:46" x14ac:dyDescent="0.2">
      <c r="A43" s="287">
        <f t="shared" si="4"/>
        <v>2056</v>
      </c>
      <c r="B43" s="327">
        <f>'QUANTITIES - ALT 2'!B39</f>
        <v>0</v>
      </c>
      <c r="C43" s="328">
        <f>'QUANTITIES - ALT 2'!C39</f>
        <v>0</v>
      </c>
      <c r="D43" s="328">
        <f>'QUANTITIES - ALT 2'!D39</f>
        <v>0</v>
      </c>
      <c r="E43" s="328">
        <f>'QUANTITIES - ALT 2'!E39</f>
        <v>0</v>
      </c>
      <c r="F43" s="329">
        <f t="shared" si="10"/>
        <v>0</v>
      </c>
      <c r="G43" s="310">
        <f t="shared" si="5"/>
        <v>0</v>
      </c>
      <c r="H43" s="288">
        <f t="shared" si="6"/>
        <v>0</v>
      </c>
      <c r="I43" s="288">
        <f t="shared" si="7"/>
        <v>0</v>
      </c>
      <c r="J43" s="288">
        <f t="shared" si="8"/>
        <v>0</v>
      </c>
      <c r="K43" s="289">
        <f t="shared" si="9"/>
        <v>0</v>
      </c>
      <c r="M43" s="163">
        <f t="shared" si="14"/>
        <v>0</v>
      </c>
      <c r="N43" s="163">
        <f t="shared" si="14"/>
        <v>0</v>
      </c>
      <c r="O43" s="163">
        <f t="shared" si="14"/>
        <v>0</v>
      </c>
      <c r="P43" s="163">
        <f t="shared" si="14"/>
        <v>0</v>
      </c>
      <c r="Q43" s="163">
        <f t="shared" si="14"/>
        <v>0</v>
      </c>
      <c r="R43" s="163">
        <f t="shared" si="14"/>
        <v>0</v>
      </c>
      <c r="S43" s="163">
        <f t="shared" si="14"/>
        <v>0</v>
      </c>
      <c r="T43" s="163">
        <f t="shared" si="14"/>
        <v>0</v>
      </c>
      <c r="U43" s="163">
        <f t="shared" si="14"/>
        <v>0</v>
      </c>
      <c r="V43" s="163">
        <f t="shared" si="14"/>
        <v>0</v>
      </c>
      <c r="W43" s="163">
        <f t="shared" si="14"/>
        <v>0</v>
      </c>
      <c r="X43" s="163">
        <f t="shared" si="14"/>
        <v>0</v>
      </c>
      <c r="Y43" s="163">
        <f t="shared" si="14"/>
        <v>0</v>
      </c>
      <c r="Z43" s="163">
        <f t="shared" si="14"/>
        <v>0</v>
      </c>
      <c r="AA43" s="163">
        <f t="shared" si="14"/>
        <v>0</v>
      </c>
      <c r="AB43" s="163">
        <f t="shared" si="14"/>
        <v>0</v>
      </c>
      <c r="AC43" s="163">
        <f t="shared" si="13"/>
        <v>0</v>
      </c>
      <c r="AD43" s="163">
        <f t="shared" si="13"/>
        <v>0</v>
      </c>
      <c r="AE43" s="163">
        <f t="shared" si="13"/>
        <v>0</v>
      </c>
      <c r="AF43" s="163">
        <f t="shared" si="13"/>
        <v>0</v>
      </c>
      <c r="AG43" s="163">
        <f t="shared" si="13"/>
        <v>0</v>
      </c>
      <c r="AH43" s="163">
        <f t="shared" si="13"/>
        <v>0</v>
      </c>
      <c r="AI43" s="163">
        <f t="shared" si="13"/>
        <v>0</v>
      </c>
      <c r="AJ43" s="163">
        <f t="shared" si="13"/>
        <v>0</v>
      </c>
      <c r="AK43" s="163">
        <f t="shared" si="13"/>
        <v>0</v>
      </c>
      <c r="AL43" s="163">
        <f t="shared" si="16"/>
        <v>0</v>
      </c>
      <c r="AM43" s="163">
        <f t="shared" si="16"/>
        <v>0</v>
      </c>
      <c r="AN43" s="163">
        <f t="shared" si="16"/>
        <v>0</v>
      </c>
      <c r="AO43" s="163">
        <f t="shared" si="16"/>
        <v>0</v>
      </c>
      <c r="AP43" s="163">
        <f t="shared" si="16"/>
        <v>0</v>
      </c>
      <c r="AQ43" s="163">
        <f t="shared" si="16"/>
        <v>0</v>
      </c>
      <c r="AR43" s="163">
        <f t="shared" si="16"/>
        <v>0</v>
      </c>
      <c r="AS43" s="163">
        <f t="shared" si="16"/>
        <v>0</v>
      </c>
      <c r="AT43" s="163">
        <f t="shared" si="16"/>
        <v>0</v>
      </c>
    </row>
    <row r="44" spans="1:46" x14ac:dyDescent="0.2">
      <c r="A44" s="287">
        <f t="shared" si="4"/>
        <v>2057</v>
      </c>
      <c r="B44" s="327">
        <f>'QUANTITIES - ALT 2'!B40</f>
        <v>0</v>
      </c>
      <c r="C44" s="328">
        <f>'QUANTITIES - ALT 2'!C40</f>
        <v>0</v>
      </c>
      <c r="D44" s="328">
        <f>'QUANTITIES - ALT 2'!D40</f>
        <v>0</v>
      </c>
      <c r="E44" s="328">
        <f>'QUANTITIES - ALT 2'!E40</f>
        <v>0</v>
      </c>
      <c r="F44" s="329">
        <f t="shared" si="10"/>
        <v>0</v>
      </c>
      <c r="G44" s="310">
        <f t="shared" si="5"/>
        <v>0</v>
      </c>
      <c r="H44" s="288">
        <f t="shared" si="6"/>
        <v>0</v>
      </c>
      <c r="I44" s="288">
        <f t="shared" si="7"/>
        <v>0</v>
      </c>
      <c r="J44" s="288">
        <f t="shared" si="8"/>
        <v>0</v>
      </c>
      <c r="K44" s="289">
        <f t="shared" si="9"/>
        <v>0</v>
      </c>
      <c r="M44" s="163">
        <f t="shared" si="14"/>
        <v>0</v>
      </c>
      <c r="N44" s="163">
        <f t="shared" si="14"/>
        <v>0</v>
      </c>
      <c r="O44" s="163">
        <f t="shared" si="14"/>
        <v>0</v>
      </c>
      <c r="P44" s="163">
        <f t="shared" si="14"/>
        <v>0</v>
      </c>
      <c r="Q44" s="163">
        <f t="shared" si="14"/>
        <v>0</v>
      </c>
      <c r="R44" s="163">
        <f t="shared" si="14"/>
        <v>0</v>
      </c>
      <c r="S44" s="163">
        <f t="shared" si="14"/>
        <v>0</v>
      </c>
      <c r="T44" s="163">
        <f t="shared" si="14"/>
        <v>0</v>
      </c>
      <c r="U44" s="163">
        <f t="shared" si="14"/>
        <v>0</v>
      </c>
      <c r="V44" s="163">
        <f t="shared" si="14"/>
        <v>0</v>
      </c>
      <c r="W44" s="163">
        <f t="shared" si="14"/>
        <v>0</v>
      </c>
      <c r="X44" s="163">
        <f t="shared" si="14"/>
        <v>0</v>
      </c>
      <c r="Y44" s="163">
        <f t="shared" si="14"/>
        <v>0</v>
      </c>
      <c r="Z44" s="163">
        <f t="shared" si="14"/>
        <v>0</v>
      </c>
      <c r="AA44" s="163">
        <f t="shared" si="14"/>
        <v>0</v>
      </c>
      <c r="AB44" s="163">
        <f t="shared" si="14"/>
        <v>0</v>
      </c>
      <c r="AC44" s="163">
        <f t="shared" si="13"/>
        <v>0</v>
      </c>
      <c r="AD44" s="163">
        <f t="shared" si="13"/>
        <v>0</v>
      </c>
      <c r="AE44" s="163">
        <f t="shared" si="13"/>
        <v>0</v>
      </c>
      <c r="AF44" s="163">
        <f t="shared" si="13"/>
        <v>0</v>
      </c>
      <c r="AG44" s="163">
        <f t="shared" si="13"/>
        <v>0</v>
      </c>
      <c r="AH44" s="163">
        <f t="shared" si="13"/>
        <v>0</v>
      </c>
      <c r="AI44" s="163">
        <f t="shared" si="13"/>
        <v>0</v>
      </c>
      <c r="AJ44" s="163">
        <f t="shared" si="13"/>
        <v>0</v>
      </c>
      <c r="AK44" s="163">
        <f t="shared" si="13"/>
        <v>0</v>
      </c>
      <c r="AL44" s="163">
        <f t="shared" si="16"/>
        <v>0</v>
      </c>
      <c r="AM44" s="163">
        <f t="shared" si="16"/>
        <v>0</v>
      </c>
      <c r="AN44" s="163">
        <f t="shared" si="16"/>
        <v>0</v>
      </c>
      <c r="AO44" s="163">
        <f t="shared" si="16"/>
        <v>0</v>
      </c>
      <c r="AP44" s="163">
        <f t="shared" si="16"/>
        <v>0</v>
      </c>
      <c r="AQ44" s="163">
        <f t="shared" si="16"/>
        <v>0</v>
      </c>
      <c r="AR44" s="163">
        <f t="shared" si="16"/>
        <v>0</v>
      </c>
      <c r="AS44" s="163">
        <f t="shared" si="16"/>
        <v>0</v>
      </c>
      <c r="AT44" s="163">
        <f t="shared" si="16"/>
        <v>0</v>
      </c>
    </row>
    <row r="45" spans="1:46" x14ac:dyDescent="0.2">
      <c r="A45" s="287">
        <f t="shared" si="4"/>
        <v>2058</v>
      </c>
      <c r="B45" s="327">
        <f>'QUANTITIES - ALT 2'!B41</f>
        <v>0</v>
      </c>
      <c r="C45" s="328">
        <f>'QUANTITIES - ALT 2'!C41</f>
        <v>0</v>
      </c>
      <c r="D45" s="328">
        <f>'QUANTITIES - ALT 2'!D41</f>
        <v>0</v>
      </c>
      <c r="E45" s="328">
        <f>'QUANTITIES - ALT 2'!E41</f>
        <v>0</v>
      </c>
      <c r="F45" s="329">
        <f t="shared" si="10"/>
        <v>0</v>
      </c>
      <c r="G45" s="310">
        <f t="shared" si="5"/>
        <v>0</v>
      </c>
      <c r="H45" s="288">
        <f t="shared" si="6"/>
        <v>0</v>
      </c>
      <c r="I45" s="288">
        <f t="shared" si="7"/>
        <v>0</v>
      </c>
      <c r="J45" s="288">
        <f t="shared" si="8"/>
        <v>0</v>
      </c>
      <c r="K45" s="289">
        <f t="shared" si="9"/>
        <v>0</v>
      </c>
      <c r="M45" s="163">
        <f t="shared" si="14"/>
        <v>0</v>
      </c>
      <c r="N45" s="163">
        <f t="shared" si="14"/>
        <v>0</v>
      </c>
      <c r="O45" s="163">
        <f t="shared" si="14"/>
        <v>0</v>
      </c>
      <c r="P45" s="163">
        <f t="shared" si="14"/>
        <v>0</v>
      </c>
      <c r="Q45" s="163">
        <f t="shared" si="14"/>
        <v>0</v>
      </c>
      <c r="R45" s="163">
        <f t="shared" si="14"/>
        <v>0</v>
      </c>
      <c r="S45" s="163">
        <f t="shared" si="14"/>
        <v>0</v>
      </c>
      <c r="T45" s="163">
        <f t="shared" si="14"/>
        <v>0</v>
      </c>
      <c r="U45" s="163">
        <f t="shared" si="14"/>
        <v>0</v>
      </c>
      <c r="V45" s="163">
        <f t="shared" si="14"/>
        <v>0</v>
      </c>
      <c r="W45" s="163">
        <f t="shared" si="14"/>
        <v>0</v>
      </c>
      <c r="X45" s="163">
        <f t="shared" si="14"/>
        <v>0</v>
      </c>
      <c r="Y45" s="163">
        <f t="shared" si="14"/>
        <v>0</v>
      </c>
      <c r="Z45" s="163">
        <f t="shared" si="14"/>
        <v>0</v>
      </c>
      <c r="AA45" s="163">
        <f t="shared" si="14"/>
        <v>0</v>
      </c>
      <c r="AB45" s="163">
        <f t="shared" si="14"/>
        <v>0</v>
      </c>
      <c r="AC45" s="163">
        <f t="shared" si="13"/>
        <v>0</v>
      </c>
      <c r="AD45" s="163">
        <f t="shared" si="13"/>
        <v>0</v>
      </c>
      <c r="AE45" s="163">
        <f t="shared" si="13"/>
        <v>0</v>
      </c>
      <c r="AF45" s="163">
        <f t="shared" si="13"/>
        <v>0</v>
      </c>
      <c r="AG45" s="163">
        <f t="shared" si="13"/>
        <v>0</v>
      </c>
      <c r="AH45" s="163">
        <f t="shared" si="13"/>
        <v>0</v>
      </c>
      <c r="AI45" s="163">
        <f t="shared" si="13"/>
        <v>0</v>
      </c>
      <c r="AJ45" s="163">
        <f t="shared" si="13"/>
        <v>0</v>
      </c>
      <c r="AK45" s="163">
        <f t="shared" si="13"/>
        <v>0</v>
      </c>
      <c r="AL45" s="163">
        <f t="shared" si="16"/>
        <v>0</v>
      </c>
      <c r="AM45" s="163">
        <f t="shared" si="16"/>
        <v>0</v>
      </c>
      <c r="AN45" s="163">
        <f t="shared" si="16"/>
        <v>0</v>
      </c>
      <c r="AO45" s="163">
        <f t="shared" si="16"/>
        <v>0</v>
      </c>
      <c r="AP45" s="163">
        <f t="shared" si="16"/>
        <v>0</v>
      </c>
      <c r="AQ45" s="163">
        <f t="shared" si="16"/>
        <v>0</v>
      </c>
      <c r="AR45" s="163">
        <f t="shared" si="16"/>
        <v>0</v>
      </c>
      <c r="AS45" s="163">
        <f t="shared" si="16"/>
        <v>0</v>
      </c>
      <c r="AT45" s="163">
        <f t="shared" si="16"/>
        <v>0</v>
      </c>
    </row>
    <row r="46" spans="1:46" x14ac:dyDescent="0.2">
      <c r="A46" s="290"/>
      <c r="B46" s="301"/>
      <c r="C46" s="237"/>
      <c r="D46" s="237"/>
      <c r="E46" s="237"/>
      <c r="F46" s="291"/>
      <c r="G46" s="301"/>
      <c r="H46" s="237"/>
      <c r="I46" s="237"/>
      <c r="J46" s="237"/>
      <c r="K46" s="291"/>
      <c r="M46" s="163">
        <f t="shared" si="14"/>
        <v>0</v>
      </c>
      <c r="N46" s="163">
        <f t="shared" si="14"/>
        <v>0</v>
      </c>
      <c r="O46" s="163">
        <f t="shared" si="14"/>
        <v>0</v>
      </c>
      <c r="P46" s="163">
        <f t="shared" si="14"/>
        <v>0</v>
      </c>
      <c r="Q46" s="163">
        <f t="shared" si="14"/>
        <v>0</v>
      </c>
      <c r="R46" s="163">
        <f t="shared" si="14"/>
        <v>0</v>
      </c>
      <c r="S46" s="163">
        <f t="shared" si="14"/>
        <v>0</v>
      </c>
      <c r="T46" s="163">
        <f t="shared" si="14"/>
        <v>0</v>
      </c>
      <c r="U46" s="163">
        <f t="shared" si="14"/>
        <v>0</v>
      </c>
      <c r="V46" s="163">
        <f t="shared" si="14"/>
        <v>0</v>
      </c>
      <c r="W46" s="163">
        <f t="shared" si="14"/>
        <v>0</v>
      </c>
      <c r="X46" s="163">
        <f t="shared" si="14"/>
        <v>0</v>
      </c>
      <c r="Y46" s="163">
        <f t="shared" si="14"/>
        <v>0</v>
      </c>
      <c r="Z46" s="163">
        <f t="shared" si="14"/>
        <v>0</v>
      </c>
      <c r="AA46" s="163">
        <f t="shared" si="14"/>
        <v>0</v>
      </c>
      <c r="AB46" s="163">
        <f t="shared" si="14"/>
        <v>0</v>
      </c>
      <c r="AC46" s="163">
        <f t="shared" si="13"/>
        <v>0</v>
      </c>
      <c r="AD46" s="163">
        <f t="shared" si="13"/>
        <v>0</v>
      </c>
      <c r="AE46" s="163">
        <f t="shared" si="13"/>
        <v>0</v>
      </c>
      <c r="AF46" s="163">
        <f t="shared" si="13"/>
        <v>0</v>
      </c>
      <c r="AG46" s="163">
        <f t="shared" si="13"/>
        <v>0</v>
      </c>
      <c r="AH46" s="163">
        <f t="shared" si="13"/>
        <v>0</v>
      </c>
      <c r="AI46" s="163">
        <f t="shared" si="13"/>
        <v>0</v>
      </c>
      <c r="AJ46" s="163">
        <f t="shared" si="13"/>
        <v>0</v>
      </c>
      <c r="AK46" s="163">
        <f t="shared" si="13"/>
        <v>0</v>
      </c>
      <c r="AL46" s="163">
        <f t="shared" si="16"/>
        <v>0</v>
      </c>
      <c r="AM46" s="163">
        <f t="shared" si="16"/>
        <v>0</v>
      </c>
      <c r="AN46" s="163">
        <f t="shared" si="16"/>
        <v>0</v>
      </c>
      <c r="AO46" s="163">
        <f t="shared" si="16"/>
        <v>0</v>
      </c>
      <c r="AP46" s="163">
        <f t="shared" si="16"/>
        <v>0</v>
      </c>
      <c r="AQ46" s="163">
        <f t="shared" si="16"/>
        <v>0</v>
      </c>
      <c r="AR46" s="163">
        <f t="shared" si="16"/>
        <v>0</v>
      </c>
      <c r="AS46" s="163">
        <f t="shared" si="16"/>
        <v>0</v>
      </c>
      <c r="AT46" s="163">
        <f t="shared" si="16"/>
        <v>0</v>
      </c>
    </row>
    <row r="47" spans="1:46" ht="15" thickBot="1" x14ac:dyDescent="0.25">
      <c r="A47" s="292" t="s">
        <v>25</v>
      </c>
      <c r="B47" s="302"/>
      <c r="C47" s="293"/>
      <c r="D47" s="293"/>
      <c r="E47" s="293"/>
      <c r="F47" s="303"/>
      <c r="G47" s="302"/>
      <c r="H47" s="293"/>
      <c r="I47" s="293"/>
      <c r="J47" s="293"/>
      <c r="K47" s="294">
        <f>SUM(K9:K45)</f>
        <v>0</v>
      </c>
      <c r="M47" s="295">
        <f>SUM(M9:M46)</f>
        <v>0</v>
      </c>
      <c r="N47" s="295">
        <f t="shared" ref="N47:AT47" si="17">SUM(N9:N46)</f>
        <v>0</v>
      </c>
      <c r="O47" s="295">
        <f t="shared" si="17"/>
        <v>0</v>
      </c>
      <c r="P47" s="295">
        <f t="shared" si="17"/>
        <v>0</v>
      </c>
      <c r="Q47" s="295">
        <f t="shared" si="17"/>
        <v>0</v>
      </c>
      <c r="R47" s="295">
        <f t="shared" si="17"/>
        <v>0</v>
      </c>
      <c r="S47" s="295">
        <f t="shared" si="17"/>
        <v>0</v>
      </c>
      <c r="T47" s="295">
        <f t="shared" si="17"/>
        <v>0</v>
      </c>
      <c r="U47" s="295">
        <f t="shared" si="17"/>
        <v>0</v>
      </c>
      <c r="V47" s="295">
        <f t="shared" si="17"/>
        <v>0</v>
      </c>
      <c r="W47" s="295">
        <f t="shared" si="17"/>
        <v>0</v>
      </c>
      <c r="X47" s="295">
        <f t="shared" si="17"/>
        <v>0</v>
      </c>
      <c r="Y47" s="295">
        <f t="shared" si="17"/>
        <v>0</v>
      </c>
      <c r="Z47" s="295">
        <f t="shared" si="17"/>
        <v>0</v>
      </c>
      <c r="AA47" s="295">
        <f t="shared" si="17"/>
        <v>0</v>
      </c>
      <c r="AB47" s="295">
        <f t="shared" si="17"/>
        <v>0</v>
      </c>
      <c r="AC47" s="295">
        <f t="shared" si="17"/>
        <v>0</v>
      </c>
      <c r="AD47" s="295">
        <f t="shared" si="17"/>
        <v>0</v>
      </c>
      <c r="AE47" s="295">
        <f t="shared" si="17"/>
        <v>0</v>
      </c>
      <c r="AF47" s="295">
        <f t="shared" si="17"/>
        <v>0</v>
      </c>
      <c r="AG47" s="295">
        <f t="shared" si="17"/>
        <v>0</v>
      </c>
      <c r="AH47" s="295">
        <f t="shared" si="17"/>
        <v>0</v>
      </c>
      <c r="AI47" s="295">
        <f t="shared" si="17"/>
        <v>0</v>
      </c>
      <c r="AJ47" s="295">
        <f t="shared" si="17"/>
        <v>0</v>
      </c>
      <c r="AK47" s="295">
        <f t="shared" si="17"/>
        <v>0</v>
      </c>
      <c r="AL47" s="295">
        <f t="shared" si="17"/>
        <v>0</v>
      </c>
      <c r="AM47" s="295">
        <f t="shared" si="17"/>
        <v>0</v>
      </c>
      <c r="AN47" s="295">
        <f t="shared" si="17"/>
        <v>0</v>
      </c>
      <c r="AO47" s="295">
        <f t="shared" si="17"/>
        <v>0</v>
      </c>
      <c r="AP47" s="295">
        <f t="shared" si="17"/>
        <v>0</v>
      </c>
      <c r="AQ47" s="295">
        <f t="shared" si="17"/>
        <v>0</v>
      </c>
      <c r="AR47" s="295">
        <f t="shared" si="17"/>
        <v>0</v>
      </c>
      <c r="AS47" s="295">
        <f t="shared" si="17"/>
        <v>0</v>
      </c>
      <c r="AT47" s="295">
        <f t="shared" si="17"/>
        <v>0</v>
      </c>
    </row>
    <row r="48" spans="1:46" ht="15" thickBot="1" x14ac:dyDescent="0.25"/>
    <row r="49" spans="1:86" ht="15.75" thickBot="1" x14ac:dyDescent="0.3">
      <c r="A49" s="454" t="s">
        <v>68</v>
      </c>
      <c r="B49" s="481"/>
      <c r="C49" s="481"/>
      <c r="D49" s="481"/>
      <c r="E49" s="481"/>
      <c r="F49" s="481"/>
      <c r="G49" s="481"/>
      <c r="H49" s="481"/>
      <c r="I49" s="481"/>
      <c r="J49" s="481"/>
      <c r="K49" s="482"/>
    </row>
    <row r="50" spans="1:86" ht="15.75" thickBot="1" x14ac:dyDescent="0.3">
      <c r="A50" s="304"/>
      <c r="B50" s="454" t="s">
        <v>155</v>
      </c>
      <c r="C50" s="453"/>
      <c r="D50" s="453"/>
      <c r="E50" s="453"/>
      <c r="F50" s="236" t="s">
        <v>154</v>
      </c>
      <c r="G50" s="454" t="s">
        <v>156</v>
      </c>
      <c r="H50" s="453"/>
      <c r="I50" s="453"/>
      <c r="J50" s="453"/>
      <c r="K50" s="236"/>
    </row>
    <row r="51" spans="1:86" ht="15.75" thickBot="1" x14ac:dyDescent="0.3">
      <c r="A51" s="324" t="s">
        <v>31</v>
      </c>
      <c r="B51" s="108" t="s">
        <v>14</v>
      </c>
      <c r="C51" s="109" t="s">
        <v>15</v>
      </c>
      <c r="D51" s="109" t="s">
        <v>16</v>
      </c>
      <c r="E51" s="109" t="s">
        <v>17</v>
      </c>
      <c r="F51" s="110" t="s">
        <v>25</v>
      </c>
      <c r="G51" s="108" t="s">
        <v>14</v>
      </c>
      <c r="H51" s="109" t="s">
        <v>15</v>
      </c>
      <c r="I51" s="109" t="s">
        <v>16</v>
      </c>
      <c r="J51" s="109" t="s">
        <v>17</v>
      </c>
      <c r="K51" s="110" t="s">
        <v>25</v>
      </c>
      <c r="M51" s="286">
        <f>M8</f>
        <v>2022</v>
      </c>
      <c r="N51" s="170">
        <f>M51+1</f>
        <v>2023</v>
      </c>
      <c r="O51" s="170">
        <f t="shared" ref="O51:AT51" si="18">N51+1</f>
        <v>2024</v>
      </c>
      <c r="P51" s="170">
        <f t="shared" si="18"/>
        <v>2025</v>
      </c>
      <c r="Q51" s="170">
        <f t="shared" si="18"/>
        <v>2026</v>
      </c>
      <c r="R51" s="170">
        <f t="shared" si="18"/>
        <v>2027</v>
      </c>
      <c r="S51" s="170">
        <f t="shared" si="18"/>
        <v>2028</v>
      </c>
      <c r="T51" s="170">
        <f t="shared" si="18"/>
        <v>2029</v>
      </c>
      <c r="U51" s="170">
        <f t="shared" si="18"/>
        <v>2030</v>
      </c>
      <c r="V51" s="170">
        <f t="shared" si="18"/>
        <v>2031</v>
      </c>
      <c r="W51" s="170">
        <f t="shared" si="18"/>
        <v>2032</v>
      </c>
      <c r="X51" s="170">
        <f t="shared" si="18"/>
        <v>2033</v>
      </c>
      <c r="Y51" s="170">
        <f t="shared" si="18"/>
        <v>2034</v>
      </c>
      <c r="Z51" s="170">
        <f t="shared" si="18"/>
        <v>2035</v>
      </c>
      <c r="AA51" s="170">
        <f t="shared" si="18"/>
        <v>2036</v>
      </c>
      <c r="AB51" s="170">
        <f t="shared" si="18"/>
        <v>2037</v>
      </c>
      <c r="AC51" s="170">
        <f t="shared" si="18"/>
        <v>2038</v>
      </c>
      <c r="AD51" s="170">
        <f t="shared" si="18"/>
        <v>2039</v>
      </c>
      <c r="AE51" s="170">
        <f t="shared" si="18"/>
        <v>2040</v>
      </c>
      <c r="AF51" s="170">
        <f t="shared" si="18"/>
        <v>2041</v>
      </c>
      <c r="AG51" s="170">
        <f t="shared" si="18"/>
        <v>2042</v>
      </c>
      <c r="AH51" s="170">
        <f t="shared" si="18"/>
        <v>2043</v>
      </c>
      <c r="AI51" s="170">
        <f t="shared" si="18"/>
        <v>2044</v>
      </c>
      <c r="AJ51" s="170">
        <f t="shared" si="18"/>
        <v>2045</v>
      </c>
      <c r="AK51" s="170">
        <f t="shared" si="18"/>
        <v>2046</v>
      </c>
      <c r="AL51" s="170">
        <f t="shared" si="18"/>
        <v>2047</v>
      </c>
      <c r="AM51" s="170">
        <f t="shared" si="18"/>
        <v>2048</v>
      </c>
      <c r="AN51" s="170">
        <f t="shared" si="18"/>
        <v>2049</v>
      </c>
      <c r="AO51" s="170">
        <f t="shared" si="18"/>
        <v>2050</v>
      </c>
      <c r="AP51" s="170">
        <f t="shared" si="18"/>
        <v>2051</v>
      </c>
      <c r="AQ51" s="170">
        <f t="shared" si="18"/>
        <v>2052</v>
      </c>
      <c r="AR51" s="170">
        <f t="shared" si="18"/>
        <v>2053</v>
      </c>
      <c r="AS51" s="170">
        <f t="shared" si="18"/>
        <v>2054</v>
      </c>
      <c r="AT51" s="170">
        <f t="shared" si="18"/>
        <v>2055</v>
      </c>
    </row>
    <row r="52" spans="1:86" x14ac:dyDescent="0.2">
      <c r="A52" s="305">
        <f t="shared" ref="A52:A88" si="19">A9</f>
        <v>2022</v>
      </c>
      <c r="B52" s="216">
        <v>0</v>
      </c>
      <c r="C52" s="217">
        <v>0</v>
      </c>
      <c r="D52" s="217">
        <v>0</v>
      </c>
      <c r="E52" s="217">
        <v>0</v>
      </c>
      <c r="F52" s="218">
        <v>0</v>
      </c>
      <c r="G52" s="310">
        <f t="shared" ref="G52:J80" si="20">B52*$E$5</f>
        <v>0</v>
      </c>
      <c r="H52" s="288">
        <f t="shared" si="20"/>
        <v>0</v>
      </c>
      <c r="I52" s="288">
        <f t="shared" si="20"/>
        <v>0</v>
      </c>
      <c r="J52" s="288">
        <f t="shared" si="20"/>
        <v>0</v>
      </c>
      <c r="K52" s="289">
        <f t="shared" ref="K52" si="21">SUM(G52:J52)</f>
        <v>0</v>
      </c>
      <c r="M52" s="125">
        <f t="shared" ref="M52:M88" si="22">IF($A52=M$51,SUM($G52:$J52),0)*$C$4</f>
        <v>0</v>
      </c>
      <c r="N52" s="125">
        <f t="shared" ref="N52:AT52" si="23">IF($A52=N$51,SUM($G52:$J52),0)*$C$4</f>
        <v>0</v>
      </c>
      <c r="O52" s="125">
        <f t="shared" si="23"/>
        <v>0</v>
      </c>
      <c r="P52" s="125">
        <f t="shared" si="23"/>
        <v>0</v>
      </c>
      <c r="Q52" s="125">
        <f t="shared" si="23"/>
        <v>0</v>
      </c>
      <c r="R52" s="125">
        <f t="shared" si="23"/>
        <v>0</v>
      </c>
      <c r="S52" s="125">
        <f t="shared" si="23"/>
        <v>0</v>
      </c>
      <c r="T52" s="125">
        <f t="shared" si="23"/>
        <v>0</v>
      </c>
      <c r="U52" s="125">
        <f t="shared" si="23"/>
        <v>0</v>
      </c>
      <c r="V52" s="125">
        <f t="shared" si="23"/>
        <v>0</v>
      </c>
      <c r="W52" s="125">
        <f t="shared" si="23"/>
        <v>0</v>
      </c>
      <c r="X52" s="125">
        <f t="shared" si="23"/>
        <v>0</v>
      </c>
      <c r="Y52" s="125">
        <f t="shared" si="23"/>
        <v>0</v>
      </c>
      <c r="Z52" s="125">
        <f t="shared" si="23"/>
        <v>0</v>
      </c>
      <c r="AA52" s="125">
        <f t="shared" si="23"/>
        <v>0</v>
      </c>
      <c r="AB52" s="125">
        <f t="shared" si="23"/>
        <v>0</v>
      </c>
      <c r="AC52" s="125">
        <f t="shared" si="23"/>
        <v>0</v>
      </c>
      <c r="AD52" s="125">
        <f t="shared" si="23"/>
        <v>0</v>
      </c>
      <c r="AE52" s="125">
        <f t="shared" si="23"/>
        <v>0</v>
      </c>
      <c r="AF52" s="125">
        <f t="shared" si="23"/>
        <v>0</v>
      </c>
      <c r="AG52" s="125">
        <f t="shared" si="23"/>
        <v>0</v>
      </c>
      <c r="AH52" s="125">
        <f t="shared" si="23"/>
        <v>0</v>
      </c>
      <c r="AI52" s="125">
        <f t="shared" si="23"/>
        <v>0</v>
      </c>
      <c r="AJ52" s="125">
        <f t="shared" si="23"/>
        <v>0</v>
      </c>
      <c r="AK52" s="125">
        <f t="shared" si="23"/>
        <v>0</v>
      </c>
      <c r="AL52" s="125">
        <f t="shared" si="23"/>
        <v>0</v>
      </c>
      <c r="AM52" s="125">
        <f t="shared" si="23"/>
        <v>0</v>
      </c>
      <c r="AN52" s="125">
        <f t="shared" si="23"/>
        <v>0</v>
      </c>
      <c r="AO52" s="125">
        <f t="shared" si="23"/>
        <v>0</v>
      </c>
      <c r="AP52" s="125">
        <f t="shared" si="23"/>
        <v>0</v>
      </c>
      <c r="AQ52" s="125">
        <f t="shared" si="23"/>
        <v>0</v>
      </c>
      <c r="AR52" s="125">
        <f t="shared" si="23"/>
        <v>0</v>
      </c>
      <c r="AS52" s="125">
        <f t="shared" si="23"/>
        <v>0</v>
      </c>
      <c r="AT52" s="125">
        <f t="shared" si="23"/>
        <v>0</v>
      </c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</row>
    <row r="53" spans="1:86" x14ac:dyDescent="0.2">
      <c r="A53" s="305">
        <f t="shared" si="19"/>
        <v>2023</v>
      </c>
      <c r="B53" s="308">
        <f>'QUANTITIES - ALT 2'!L6-('QUANTITIES - ALT 2'!L6*'CAPITAL (MATERIAL) ALT 2'!$P$3)</f>
        <v>8494.2000000000007</v>
      </c>
      <c r="C53" s="300">
        <f>'QUANTITIES - ALT 2'!M6-('QUANTITIES - ALT 2'!M6*'CAPITAL (MATERIAL) ALT 2'!$P$3)</f>
        <v>1059.3</v>
      </c>
      <c r="D53" s="300">
        <f>'QUANTITIES - ALT 2'!N6-('QUANTITIES - ALT 2'!N6*'CAPITAL (MATERIAL) ALT 2'!$P$3)</f>
        <v>274.23</v>
      </c>
      <c r="E53" s="300">
        <f>'QUANTITIES - ALT 2'!O6-('QUANTITIES - ALT 2'!O6*'CAPITAL (MATERIAL) ALT 2'!$P$3)</f>
        <v>83.16</v>
      </c>
      <c r="F53" s="309">
        <f>SUM(B53:E53)</f>
        <v>9910.89</v>
      </c>
      <c r="G53" s="310">
        <f t="shared" si="20"/>
        <v>959844.60000000009</v>
      </c>
      <c r="H53" s="288">
        <f t="shared" si="20"/>
        <v>119700.9</v>
      </c>
      <c r="I53" s="288">
        <f t="shared" si="20"/>
        <v>30987.99</v>
      </c>
      <c r="J53" s="288">
        <f t="shared" si="20"/>
        <v>9397.08</v>
      </c>
      <c r="K53" s="289">
        <f t="shared" ref="K53:K88" si="24">SUM(G53:J53)</f>
        <v>1119930.57</v>
      </c>
      <c r="M53" s="209">
        <f t="shared" si="22"/>
        <v>0</v>
      </c>
      <c r="N53" s="209">
        <f>IF($A53+10=N$51,SUM($G53:$J53),IF($A53+20=N$51,SUM($G53:$J53),IF($A53+30=N$51,SUM($G53:$J53),0)))</f>
        <v>0</v>
      </c>
      <c r="O53" s="209">
        <f t="shared" ref="O53:AT59" si="25">IF($A53+10=O$51,SUM($G53:$J53),IF($A53+20=O$51,SUM($G53:$J53),IF($A53+30=O$51,SUM($G53:$J53),0)))</f>
        <v>0</v>
      </c>
      <c r="P53" s="209">
        <f t="shared" si="25"/>
        <v>0</v>
      </c>
      <c r="Q53" s="209">
        <f t="shared" si="25"/>
        <v>0</v>
      </c>
      <c r="R53" s="209">
        <f t="shared" si="25"/>
        <v>0</v>
      </c>
      <c r="S53" s="209">
        <f t="shared" si="25"/>
        <v>0</v>
      </c>
      <c r="T53" s="209">
        <f t="shared" si="25"/>
        <v>0</v>
      </c>
      <c r="U53" s="209">
        <f t="shared" si="25"/>
        <v>0</v>
      </c>
      <c r="V53" s="209">
        <f t="shared" si="25"/>
        <v>0</v>
      </c>
      <c r="W53" s="209">
        <f t="shared" si="25"/>
        <v>0</v>
      </c>
      <c r="X53" s="209">
        <f t="shared" si="25"/>
        <v>1119930.57</v>
      </c>
      <c r="Y53" s="209">
        <f t="shared" si="25"/>
        <v>0</v>
      </c>
      <c r="Z53" s="209">
        <f t="shared" si="25"/>
        <v>0</v>
      </c>
      <c r="AA53" s="209">
        <f t="shared" si="25"/>
        <v>0</v>
      </c>
      <c r="AB53" s="209">
        <f t="shared" si="25"/>
        <v>0</v>
      </c>
      <c r="AC53" s="209">
        <f t="shared" si="25"/>
        <v>0</v>
      </c>
      <c r="AD53" s="209">
        <f t="shared" si="25"/>
        <v>0</v>
      </c>
      <c r="AE53" s="209">
        <f t="shared" si="25"/>
        <v>0</v>
      </c>
      <c r="AF53" s="209">
        <f t="shared" si="25"/>
        <v>0</v>
      </c>
      <c r="AG53" s="209">
        <f t="shared" si="25"/>
        <v>0</v>
      </c>
      <c r="AH53" s="209">
        <f t="shared" si="25"/>
        <v>1119930.57</v>
      </c>
      <c r="AI53" s="209">
        <f t="shared" si="25"/>
        <v>0</v>
      </c>
      <c r="AJ53" s="209">
        <f t="shared" si="25"/>
        <v>0</v>
      </c>
      <c r="AK53" s="209">
        <f t="shared" si="25"/>
        <v>0</v>
      </c>
      <c r="AL53" s="209">
        <f t="shared" si="25"/>
        <v>0</v>
      </c>
      <c r="AM53" s="209">
        <f t="shared" si="25"/>
        <v>0</v>
      </c>
      <c r="AN53" s="209">
        <f t="shared" si="25"/>
        <v>0</v>
      </c>
      <c r="AO53" s="209">
        <f t="shared" si="25"/>
        <v>0</v>
      </c>
      <c r="AP53" s="209">
        <f t="shared" si="25"/>
        <v>0</v>
      </c>
      <c r="AQ53" s="209">
        <f t="shared" si="25"/>
        <v>0</v>
      </c>
      <c r="AR53" s="209">
        <f t="shared" si="25"/>
        <v>1119930.57</v>
      </c>
      <c r="AS53" s="209">
        <f t="shared" si="25"/>
        <v>0</v>
      </c>
      <c r="AT53" s="209">
        <f t="shared" si="25"/>
        <v>0</v>
      </c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</row>
    <row r="54" spans="1:86" x14ac:dyDescent="0.2">
      <c r="A54" s="305">
        <f t="shared" si="19"/>
        <v>2024</v>
      </c>
      <c r="B54" s="308">
        <f>'QUANTITIES - ALT 2'!L7-('QUANTITIES - ALT 2'!L7*'CAPITAL (MATERIAL) ALT 2'!$P$3)</f>
        <v>8494.2000000000007</v>
      </c>
      <c r="C54" s="300">
        <f>'QUANTITIES - ALT 2'!M7-('QUANTITIES - ALT 2'!M7*'CAPITAL (MATERIAL) ALT 2'!$P$3)</f>
        <v>1059.3</v>
      </c>
      <c r="D54" s="300">
        <f>'QUANTITIES - ALT 2'!N7-('QUANTITIES - ALT 2'!N7*'CAPITAL (MATERIAL) ALT 2'!$P$3)</f>
        <v>274.23</v>
      </c>
      <c r="E54" s="300">
        <f>'QUANTITIES - ALT 2'!O7-('QUANTITIES - ALT 2'!O7*'CAPITAL (MATERIAL) ALT 2'!$P$3)</f>
        <v>83.16</v>
      </c>
      <c r="F54" s="309">
        <f>SUM(B54:E54)</f>
        <v>9910.89</v>
      </c>
      <c r="G54" s="310">
        <f t="shared" si="20"/>
        <v>959844.60000000009</v>
      </c>
      <c r="H54" s="288">
        <f t="shared" si="20"/>
        <v>119700.9</v>
      </c>
      <c r="I54" s="288">
        <f t="shared" si="20"/>
        <v>30987.99</v>
      </c>
      <c r="J54" s="288">
        <f t="shared" si="20"/>
        <v>9397.08</v>
      </c>
      <c r="K54" s="289">
        <f t="shared" si="24"/>
        <v>1119930.57</v>
      </c>
      <c r="L54" s="297"/>
      <c r="M54" s="125">
        <f t="shared" si="22"/>
        <v>0</v>
      </c>
      <c r="N54" s="209">
        <f t="shared" ref="N54:AC75" si="26">IF($A54+10=N$51,SUM($G54:$J54),IF($A54+20=N$51,SUM($G54:$J54),IF($A54+30=N$51,SUM($G54:$J54),0)))</f>
        <v>0</v>
      </c>
      <c r="O54" s="209">
        <f t="shared" si="25"/>
        <v>0</v>
      </c>
      <c r="P54" s="209">
        <f t="shared" si="25"/>
        <v>0</v>
      </c>
      <c r="Q54" s="209">
        <f t="shared" si="25"/>
        <v>0</v>
      </c>
      <c r="R54" s="209">
        <f t="shared" si="25"/>
        <v>0</v>
      </c>
      <c r="S54" s="209">
        <f t="shared" si="25"/>
        <v>0</v>
      </c>
      <c r="T54" s="209">
        <f t="shared" si="25"/>
        <v>0</v>
      </c>
      <c r="U54" s="209">
        <f t="shared" si="25"/>
        <v>0</v>
      </c>
      <c r="V54" s="209">
        <f t="shared" si="25"/>
        <v>0</v>
      </c>
      <c r="W54" s="209">
        <f t="shared" si="25"/>
        <v>0</v>
      </c>
      <c r="X54" s="209">
        <f t="shared" si="25"/>
        <v>0</v>
      </c>
      <c r="Y54" s="209">
        <f t="shared" si="25"/>
        <v>1119930.57</v>
      </c>
      <c r="Z54" s="209">
        <f t="shared" si="25"/>
        <v>0</v>
      </c>
      <c r="AA54" s="209">
        <f t="shared" si="25"/>
        <v>0</v>
      </c>
      <c r="AB54" s="209">
        <f t="shared" si="25"/>
        <v>0</v>
      </c>
      <c r="AC54" s="209">
        <f t="shared" si="25"/>
        <v>0</v>
      </c>
      <c r="AD54" s="209">
        <f t="shared" si="25"/>
        <v>0</v>
      </c>
      <c r="AE54" s="209">
        <f t="shared" si="25"/>
        <v>0</v>
      </c>
      <c r="AF54" s="209">
        <f t="shared" si="25"/>
        <v>0</v>
      </c>
      <c r="AG54" s="209">
        <f t="shared" si="25"/>
        <v>0</v>
      </c>
      <c r="AH54" s="209">
        <f t="shared" si="25"/>
        <v>0</v>
      </c>
      <c r="AI54" s="209">
        <f t="shared" si="25"/>
        <v>1119930.57</v>
      </c>
      <c r="AJ54" s="209">
        <f t="shared" si="25"/>
        <v>0</v>
      </c>
      <c r="AK54" s="209">
        <f t="shared" si="25"/>
        <v>0</v>
      </c>
      <c r="AL54" s="209">
        <f t="shared" si="25"/>
        <v>0</v>
      </c>
      <c r="AM54" s="209">
        <f t="shared" si="25"/>
        <v>0</v>
      </c>
      <c r="AN54" s="209">
        <f t="shared" si="25"/>
        <v>0</v>
      </c>
      <c r="AO54" s="209">
        <f t="shared" si="25"/>
        <v>0</v>
      </c>
      <c r="AP54" s="209">
        <f t="shared" si="25"/>
        <v>0</v>
      </c>
      <c r="AQ54" s="209">
        <f t="shared" si="25"/>
        <v>0</v>
      </c>
      <c r="AR54" s="209">
        <f t="shared" si="25"/>
        <v>0</v>
      </c>
      <c r="AS54" s="209">
        <f t="shared" si="25"/>
        <v>1119930.57</v>
      </c>
      <c r="AT54" s="209">
        <f t="shared" si="25"/>
        <v>0</v>
      </c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</row>
    <row r="55" spans="1:86" x14ac:dyDescent="0.2">
      <c r="A55" s="305">
        <f t="shared" si="19"/>
        <v>2025</v>
      </c>
      <c r="B55" s="308">
        <f>'QUANTITIES - ALT 2'!L8-('QUANTITIES - ALT 2'!L8*'CAPITAL (MATERIAL) ALT 2'!$P$3)</f>
        <v>8494.2000000000007</v>
      </c>
      <c r="C55" s="300">
        <f>'QUANTITIES - ALT 2'!M8-('QUANTITIES - ALT 2'!M8*'CAPITAL (MATERIAL) ALT 2'!$P$3)</f>
        <v>1059.3</v>
      </c>
      <c r="D55" s="300">
        <f>'QUANTITIES - ALT 2'!N8-('QUANTITIES - ALT 2'!N8*'CAPITAL (MATERIAL) ALT 2'!$P$3)</f>
        <v>274.23</v>
      </c>
      <c r="E55" s="300">
        <f>'QUANTITIES - ALT 2'!O8-('QUANTITIES - ALT 2'!O8*'CAPITAL (MATERIAL) ALT 2'!$P$3)</f>
        <v>83.16</v>
      </c>
      <c r="F55" s="309">
        <f t="shared" ref="F55:F57" si="27">SUM(B55:E55)</f>
        <v>9910.89</v>
      </c>
      <c r="G55" s="310">
        <f t="shared" si="20"/>
        <v>959844.60000000009</v>
      </c>
      <c r="H55" s="288">
        <f t="shared" si="20"/>
        <v>119700.9</v>
      </c>
      <c r="I55" s="288">
        <f t="shared" si="20"/>
        <v>30987.99</v>
      </c>
      <c r="J55" s="288">
        <f t="shared" si="20"/>
        <v>9397.08</v>
      </c>
      <c r="K55" s="289">
        <f t="shared" si="24"/>
        <v>1119930.57</v>
      </c>
      <c r="L55" s="297"/>
      <c r="M55" s="125">
        <f t="shared" si="22"/>
        <v>0</v>
      </c>
      <c r="N55" s="209">
        <f t="shared" si="26"/>
        <v>0</v>
      </c>
      <c r="O55" s="209">
        <f t="shared" si="25"/>
        <v>0</v>
      </c>
      <c r="P55" s="209">
        <f t="shared" si="25"/>
        <v>0</v>
      </c>
      <c r="Q55" s="209">
        <f t="shared" si="25"/>
        <v>0</v>
      </c>
      <c r="R55" s="209">
        <f t="shared" si="25"/>
        <v>0</v>
      </c>
      <c r="S55" s="209">
        <f t="shared" si="25"/>
        <v>0</v>
      </c>
      <c r="T55" s="209">
        <f t="shared" si="25"/>
        <v>0</v>
      </c>
      <c r="U55" s="209">
        <f t="shared" si="25"/>
        <v>0</v>
      </c>
      <c r="V55" s="209">
        <f t="shared" si="25"/>
        <v>0</v>
      </c>
      <c r="W55" s="209">
        <f t="shared" si="25"/>
        <v>0</v>
      </c>
      <c r="X55" s="209">
        <f t="shared" si="25"/>
        <v>0</v>
      </c>
      <c r="Y55" s="209">
        <f t="shared" si="25"/>
        <v>0</v>
      </c>
      <c r="Z55" s="209">
        <f t="shared" si="25"/>
        <v>1119930.57</v>
      </c>
      <c r="AA55" s="209">
        <f t="shared" si="25"/>
        <v>0</v>
      </c>
      <c r="AB55" s="209">
        <f t="shared" si="25"/>
        <v>0</v>
      </c>
      <c r="AC55" s="209">
        <f t="shared" si="25"/>
        <v>0</v>
      </c>
      <c r="AD55" s="209">
        <f t="shared" si="25"/>
        <v>0</v>
      </c>
      <c r="AE55" s="209">
        <f t="shared" si="25"/>
        <v>0</v>
      </c>
      <c r="AF55" s="209">
        <f t="shared" si="25"/>
        <v>0</v>
      </c>
      <c r="AG55" s="209">
        <f t="shared" si="25"/>
        <v>0</v>
      </c>
      <c r="AH55" s="209">
        <f t="shared" si="25"/>
        <v>0</v>
      </c>
      <c r="AI55" s="209">
        <f t="shared" si="25"/>
        <v>0</v>
      </c>
      <c r="AJ55" s="209">
        <f t="shared" si="25"/>
        <v>1119930.57</v>
      </c>
      <c r="AK55" s="209">
        <f t="shared" si="25"/>
        <v>0</v>
      </c>
      <c r="AL55" s="209">
        <f t="shared" si="25"/>
        <v>0</v>
      </c>
      <c r="AM55" s="209">
        <f t="shared" si="25"/>
        <v>0</v>
      </c>
      <c r="AN55" s="209">
        <f t="shared" si="25"/>
        <v>0</v>
      </c>
      <c r="AO55" s="209">
        <f t="shared" si="25"/>
        <v>0</v>
      </c>
      <c r="AP55" s="209">
        <f t="shared" si="25"/>
        <v>0</v>
      </c>
      <c r="AQ55" s="209">
        <f t="shared" si="25"/>
        <v>0</v>
      </c>
      <c r="AR55" s="209">
        <f t="shared" si="25"/>
        <v>0</v>
      </c>
      <c r="AS55" s="209">
        <f t="shared" si="25"/>
        <v>0</v>
      </c>
      <c r="AT55" s="209">
        <f t="shared" si="25"/>
        <v>1119930.57</v>
      </c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</row>
    <row r="56" spans="1:86" x14ac:dyDescent="0.2">
      <c r="A56" s="305">
        <f t="shared" si="19"/>
        <v>2026</v>
      </c>
      <c r="B56" s="308">
        <f>'QUANTITIES - ALT 2'!L9-('QUANTITIES - ALT 2'!L9*'CAPITAL (MATERIAL) ALT 2'!$P$3)</f>
        <v>8494.2000000000007</v>
      </c>
      <c r="C56" s="300">
        <f>'QUANTITIES - ALT 2'!M9-('QUANTITIES - ALT 2'!M9*'CAPITAL (MATERIAL) ALT 2'!$P$3)</f>
        <v>1059.3</v>
      </c>
      <c r="D56" s="300">
        <f>'QUANTITIES - ALT 2'!N9-('QUANTITIES - ALT 2'!N9*'CAPITAL (MATERIAL) ALT 2'!$P$3)</f>
        <v>274.23</v>
      </c>
      <c r="E56" s="300">
        <f>'QUANTITIES - ALT 2'!O9-('QUANTITIES - ALT 2'!O9*'CAPITAL (MATERIAL) ALT 2'!$P$3)</f>
        <v>83.16</v>
      </c>
      <c r="F56" s="309">
        <f t="shared" si="27"/>
        <v>9910.89</v>
      </c>
      <c r="G56" s="310">
        <f t="shared" si="20"/>
        <v>959844.60000000009</v>
      </c>
      <c r="H56" s="288">
        <f t="shared" si="20"/>
        <v>119700.9</v>
      </c>
      <c r="I56" s="288">
        <f t="shared" si="20"/>
        <v>30987.99</v>
      </c>
      <c r="J56" s="288">
        <f t="shared" si="20"/>
        <v>9397.08</v>
      </c>
      <c r="K56" s="289">
        <f t="shared" si="24"/>
        <v>1119930.57</v>
      </c>
      <c r="L56" s="297"/>
      <c r="M56" s="125">
        <f t="shared" si="22"/>
        <v>0</v>
      </c>
      <c r="N56" s="209">
        <f t="shared" si="26"/>
        <v>0</v>
      </c>
      <c r="O56" s="209">
        <f t="shared" si="25"/>
        <v>0</v>
      </c>
      <c r="P56" s="209">
        <f t="shared" si="25"/>
        <v>0</v>
      </c>
      <c r="Q56" s="209">
        <f t="shared" si="25"/>
        <v>0</v>
      </c>
      <c r="R56" s="209">
        <f t="shared" si="25"/>
        <v>0</v>
      </c>
      <c r="S56" s="209">
        <f t="shared" si="25"/>
        <v>0</v>
      </c>
      <c r="T56" s="209">
        <f t="shared" si="25"/>
        <v>0</v>
      </c>
      <c r="U56" s="209">
        <f t="shared" si="25"/>
        <v>0</v>
      </c>
      <c r="V56" s="209">
        <f t="shared" si="25"/>
        <v>0</v>
      </c>
      <c r="W56" s="209">
        <f t="shared" si="25"/>
        <v>0</v>
      </c>
      <c r="X56" s="209">
        <f t="shared" si="25"/>
        <v>0</v>
      </c>
      <c r="Y56" s="209">
        <f t="shared" si="25"/>
        <v>0</v>
      </c>
      <c r="Z56" s="209">
        <f t="shared" si="25"/>
        <v>0</v>
      </c>
      <c r="AA56" s="209">
        <f t="shared" si="25"/>
        <v>1119930.57</v>
      </c>
      <c r="AB56" s="209">
        <f t="shared" si="25"/>
        <v>0</v>
      </c>
      <c r="AC56" s="209">
        <f t="shared" si="25"/>
        <v>0</v>
      </c>
      <c r="AD56" s="209">
        <f t="shared" si="25"/>
        <v>0</v>
      </c>
      <c r="AE56" s="209">
        <f t="shared" si="25"/>
        <v>0</v>
      </c>
      <c r="AF56" s="209">
        <f t="shared" si="25"/>
        <v>0</v>
      </c>
      <c r="AG56" s="209">
        <f t="shared" si="25"/>
        <v>0</v>
      </c>
      <c r="AH56" s="209">
        <f t="shared" si="25"/>
        <v>0</v>
      </c>
      <c r="AI56" s="209">
        <f t="shared" si="25"/>
        <v>0</v>
      </c>
      <c r="AJ56" s="209">
        <f t="shared" si="25"/>
        <v>0</v>
      </c>
      <c r="AK56" s="209">
        <f t="shared" si="25"/>
        <v>1119930.57</v>
      </c>
      <c r="AL56" s="209">
        <f t="shared" si="25"/>
        <v>0</v>
      </c>
      <c r="AM56" s="209">
        <f t="shared" si="25"/>
        <v>0</v>
      </c>
      <c r="AN56" s="209">
        <f t="shared" si="25"/>
        <v>0</v>
      </c>
      <c r="AO56" s="209">
        <f t="shared" si="25"/>
        <v>0</v>
      </c>
      <c r="AP56" s="209">
        <f t="shared" si="25"/>
        <v>0</v>
      </c>
      <c r="AQ56" s="209">
        <f t="shared" si="25"/>
        <v>0</v>
      </c>
      <c r="AR56" s="209">
        <f t="shared" si="25"/>
        <v>0</v>
      </c>
      <c r="AS56" s="209">
        <f t="shared" si="25"/>
        <v>0</v>
      </c>
      <c r="AT56" s="209">
        <f t="shared" si="25"/>
        <v>0</v>
      </c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</row>
    <row r="57" spans="1:86" x14ac:dyDescent="0.2">
      <c r="A57" s="305">
        <f t="shared" si="19"/>
        <v>2027</v>
      </c>
      <c r="B57" s="308">
        <f>'QUANTITIES - ALT 2'!L10-('QUANTITIES - ALT 2'!L10*'CAPITAL (MATERIAL) ALT 2'!$P$3)</f>
        <v>0</v>
      </c>
      <c r="C57" s="300">
        <f>'QUANTITIES - ALT 2'!M10-('QUANTITIES - ALT 2'!M10*'CAPITAL (MATERIAL) ALT 2'!$P$3)</f>
        <v>0</v>
      </c>
      <c r="D57" s="300">
        <f>'QUANTITIES - ALT 2'!N10-('QUANTITIES - ALT 2'!N10*'CAPITAL (MATERIAL) ALT 2'!$P$3)</f>
        <v>0</v>
      </c>
      <c r="E57" s="300">
        <f>'QUANTITIES - ALT 2'!O10-('QUANTITIES - ALT 2'!O10*'CAPITAL (MATERIAL) ALT 2'!$P$3)</f>
        <v>0</v>
      </c>
      <c r="F57" s="309">
        <f t="shared" si="27"/>
        <v>0</v>
      </c>
      <c r="G57" s="310">
        <f t="shared" si="20"/>
        <v>0</v>
      </c>
      <c r="H57" s="288">
        <f t="shared" si="20"/>
        <v>0</v>
      </c>
      <c r="I57" s="288">
        <f t="shared" si="20"/>
        <v>0</v>
      </c>
      <c r="J57" s="288">
        <f t="shared" si="20"/>
        <v>0</v>
      </c>
      <c r="K57" s="289">
        <f t="shared" si="24"/>
        <v>0</v>
      </c>
      <c r="L57" s="297"/>
      <c r="M57" s="125">
        <f t="shared" si="22"/>
        <v>0</v>
      </c>
      <c r="N57" s="209">
        <f t="shared" si="26"/>
        <v>0</v>
      </c>
      <c r="O57" s="209">
        <f t="shared" si="25"/>
        <v>0</v>
      </c>
      <c r="P57" s="209">
        <f t="shared" si="25"/>
        <v>0</v>
      </c>
      <c r="Q57" s="209">
        <f t="shared" si="25"/>
        <v>0</v>
      </c>
      <c r="R57" s="209">
        <f t="shared" si="25"/>
        <v>0</v>
      </c>
      <c r="S57" s="209">
        <f t="shared" si="25"/>
        <v>0</v>
      </c>
      <c r="T57" s="209">
        <f t="shared" si="25"/>
        <v>0</v>
      </c>
      <c r="U57" s="209">
        <f t="shared" si="25"/>
        <v>0</v>
      </c>
      <c r="V57" s="209">
        <f t="shared" si="25"/>
        <v>0</v>
      </c>
      <c r="W57" s="209">
        <f t="shared" si="25"/>
        <v>0</v>
      </c>
      <c r="X57" s="209">
        <f t="shared" si="25"/>
        <v>0</v>
      </c>
      <c r="Y57" s="209">
        <f t="shared" si="25"/>
        <v>0</v>
      </c>
      <c r="Z57" s="209">
        <f t="shared" si="25"/>
        <v>0</v>
      </c>
      <c r="AA57" s="209">
        <f t="shared" si="25"/>
        <v>0</v>
      </c>
      <c r="AB57" s="209">
        <f t="shared" si="25"/>
        <v>0</v>
      </c>
      <c r="AC57" s="209">
        <f t="shared" si="25"/>
        <v>0</v>
      </c>
      <c r="AD57" s="209">
        <f t="shared" si="25"/>
        <v>0</v>
      </c>
      <c r="AE57" s="209">
        <f t="shared" si="25"/>
        <v>0</v>
      </c>
      <c r="AF57" s="209">
        <f t="shared" si="25"/>
        <v>0</v>
      </c>
      <c r="AG57" s="209">
        <f t="shared" si="25"/>
        <v>0</v>
      </c>
      <c r="AH57" s="209">
        <f t="shared" si="25"/>
        <v>0</v>
      </c>
      <c r="AI57" s="209">
        <f t="shared" si="25"/>
        <v>0</v>
      </c>
      <c r="AJ57" s="209">
        <f t="shared" si="25"/>
        <v>0</v>
      </c>
      <c r="AK57" s="209">
        <f t="shared" si="25"/>
        <v>0</v>
      </c>
      <c r="AL57" s="209">
        <f t="shared" si="25"/>
        <v>0</v>
      </c>
      <c r="AM57" s="209">
        <f t="shared" si="25"/>
        <v>0</v>
      </c>
      <c r="AN57" s="209">
        <f t="shared" si="25"/>
        <v>0</v>
      </c>
      <c r="AO57" s="209">
        <f t="shared" si="25"/>
        <v>0</v>
      </c>
      <c r="AP57" s="209">
        <f t="shared" si="25"/>
        <v>0</v>
      </c>
      <c r="AQ57" s="209">
        <f t="shared" si="25"/>
        <v>0</v>
      </c>
      <c r="AR57" s="209">
        <f t="shared" si="25"/>
        <v>0</v>
      </c>
      <c r="AS57" s="209">
        <f t="shared" si="25"/>
        <v>0</v>
      </c>
      <c r="AT57" s="209">
        <f t="shared" si="25"/>
        <v>0</v>
      </c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</row>
    <row r="58" spans="1:86" x14ac:dyDescent="0.2">
      <c r="A58" s="305">
        <f t="shared" si="19"/>
        <v>2028</v>
      </c>
      <c r="B58" s="308">
        <f>'QUANTITIES - ALT 2'!L11-('QUANTITIES - ALT 2'!L11*'CAPITAL (MATERIAL) ALT 2'!$P$3)</f>
        <v>0</v>
      </c>
      <c r="C58" s="300">
        <f>'QUANTITIES - ALT 2'!M11-('QUANTITIES - ALT 2'!M11*'CAPITAL (MATERIAL) ALT 2'!$P$3)</f>
        <v>0</v>
      </c>
      <c r="D58" s="300">
        <f>'QUANTITIES - ALT 2'!N11-('QUANTITIES - ALT 2'!N11*'CAPITAL (MATERIAL) ALT 2'!$P$3)</f>
        <v>0</v>
      </c>
      <c r="E58" s="300">
        <f>'QUANTITIES - ALT 2'!O11-('QUANTITIES - ALT 2'!O11*'CAPITAL (MATERIAL) ALT 2'!$P$3)</f>
        <v>0</v>
      </c>
      <c r="F58" s="309">
        <f>SUM(B58:E58)</f>
        <v>0</v>
      </c>
      <c r="G58" s="310">
        <f t="shared" si="20"/>
        <v>0</v>
      </c>
      <c r="H58" s="288">
        <f t="shared" si="20"/>
        <v>0</v>
      </c>
      <c r="I58" s="288">
        <f t="shared" si="20"/>
        <v>0</v>
      </c>
      <c r="J58" s="288">
        <f t="shared" si="20"/>
        <v>0</v>
      </c>
      <c r="K58" s="289">
        <f t="shared" si="24"/>
        <v>0</v>
      </c>
      <c r="L58" s="297"/>
      <c r="M58" s="125">
        <f t="shared" si="22"/>
        <v>0</v>
      </c>
      <c r="N58" s="209">
        <f t="shared" si="26"/>
        <v>0</v>
      </c>
      <c r="O58" s="209">
        <f t="shared" si="25"/>
        <v>0</v>
      </c>
      <c r="P58" s="209">
        <f t="shared" si="25"/>
        <v>0</v>
      </c>
      <c r="Q58" s="209">
        <f t="shared" si="25"/>
        <v>0</v>
      </c>
      <c r="R58" s="209">
        <f t="shared" si="25"/>
        <v>0</v>
      </c>
      <c r="S58" s="209">
        <f t="shared" si="25"/>
        <v>0</v>
      </c>
      <c r="T58" s="209">
        <f t="shared" si="25"/>
        <v>0</v>
      </c>
      <c r="U58" s="209">
        <f t="shared" si="25"/>
        <v>0</v>
      </c>
      <c r="V58" s="209">
        <f t="shared" si="25"/>
        <v>0</v>
      </c>
      <c r="W58" s="209">
        <f t="shared" si="25"/>
        <v>0</v>
      </c>
      <c r="X58" s="209">
        <f t="shared" si="25"/>
        <v>0</v>
      </c>
      <c r="Y58" s="209">
        <f t="shared" si="25"/>
        <v>0</v>
      </c>
      <c r="Z58" s="209">
        <f t="shared" si="25"/>
        <v>0</v>
      </c>
      <c r="AA58" s="209">
        <f t="shared" si="25"/>
        <v>0</v>
      </c>
      <c r="AB58" s="209">
        <f t="shared" si="25"/>
        <v>0</v>
      </c>
      <c r="AC58" s="209">
        <f t="shared" si="25"/>
        <v>0</v>
      </c>
      <c r="AD58" s="209">
        <f t="shared" si="25"/>
        <v>0</v>
      </c>
      <c r="AE58" s="209">
        <f t="shared" si="25"/>
        <v>0</v>
      </c>
      <c r="AF58" s="209">
        <f t="shared" si="25"/>
        <v>0</v>
      </c>
      <c r="AG58" s="209">
        <f t="shared" si="25"/>
        <v>0</v>
      </c>
      <c r="AH58" s="209">
        <f t="shared" si="25"/>
        <v>0</v>
      </c>
      <c r="AI58" s="209">
        <f t="shared" si="25"/>
        <v>0</v>
      </c>
      <c r="AJ58" s="209">
        <f t="shared" si="25"/>
        <v>0</v>
      </c>
      <c r="AK58" s="209">
        <f t="shared" si="25"/>
        <v>0</v>
      </c>
      <c r="AL58" s="209">
        <f t="shared" si="25"/>
        <v>0</v>
      </c>
      <c r="AM58" s="209">
        <f t="shared" si="25"/>
        <v>0</v>
      </c>
      <c r="AN58" s="209">
        <f t="shared" si="25"/>
        <v>0</v>
      </c>
      <c r="AO58" s="209">
        <f t="shared" si="25"/>
        <v>0</v>
      </c>
      <c r="AP58" s="209">
        <f t="shared" si="25"/>
        <v>0</v>
      </c>
      <c r="AQ58" s="209">
        <f t="shared" si="25"/>
        <v>0</v>
      </c>
      <c r="AR58" s="209">
        <f t="shared" si="25"/>
        <v>0</v>
      </c>
      <c r="AS58" s="209">
        <f t="shared" si="25"/>
        <v>0</v>
      </c>
      <c r="AT58" s="209">
        <f t="shared" si="25"/>
        <v>0</v>
      </c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</row>
    <row r="59" spans="1:86" x14ac:dyDescent="0.2">
      <c r="A59" s="305">
        <f t="shared" si="19"/>
        <v>2029</v>
      </c>
      <c r="B59" s="308">
        <f>'QUANTITIES - ALT 2'!L12-('QUANTITIES - ALT 2'!L12*'CAPITAL (MATERIAL) ALT 2'!$P$3)</f>
        <v>0</v>
      </c>
      <c r="C59" s="300">
        <f>'QUANTITIES - ALT 2'!M12-('QUANTITIES - ALT 2'!M12*'CAPITAL (MATERIAL) ALT 2'!$P$3)</f>
        <v>0</v>
      </c>
      <c r="D59" s="300">
        <f>'QUANTITIES - ALT 2'!N12-('QUANTITIES - ALT 2'!N12*'CAPITAL (MATERIAL) ALT 2'!$P$3)</f>
        <v>0</v>
      </c>
      <c r="E59" s="300">
        <f>'QUANTITIES - ALT 2'!O12-('QUANTITIES - ALT 2'!O12*'CAPITAL (MATERIAL) ALT 2'!$P$3)</f>
        <v>0</v>
      </c>
      <c r="F59" s="309">
        <f t="shared" ref="F59:F88" si="28">SUM(B59:E59)</f>
        <v>0</v>
      </c>
      <c r="G59" s="310">
        <f t="shared" si="20"/>
        <v>0</v>
      </c>
      <c r="H59" s="288">
        <f t="shared" si="20"/>
        <v>0</v>
      </c>
      <c r="I59" s="288">
        <f t="shared" si="20"/>
        <v>0</v>
      </c>
      <c r="J59" s="288">
        <f t="shared" si="20"/>
        <v>0</v>
      </c>
      <c r="K59" s="289">
        <f t="shared" si="24"/>
        <v>0</v>
      </c>
      <c r="L59" s="297"/>
      <c r="M59" s="125">
        <f t="shared" si="22"/>
        <v>0</v>
      </c>
      <c r="N59" s="209">
        <f t="shared" si="26"/>
        <v>0</v>
      </c>
      <c r="O59" s="209">
        <f t="shared" si="25"/>
        <v>0</v>
      </c>
      <c r="P59" s="209">
        <f t="shared" si="25"/>
        <v>0</v>
      </c>
      <c r="Q59" s="209">
        <f t="shared" si="25"/>
        <v>0</v>
      </c>
      <c r="R59" s="209">
        <f t="shared" si="25"/>
        <v>0</v>
      </c>
      <c r="S59" s="209">
        <f t="shared" si="25"/>
        <v>0</v>
      </c>
      <c r="T59" s="209">
        <f t="shared" si="25"/>
        <v>0</v>
      </c>
      <c r="U59" s="209">
        <f t="shared" si="25"/>
        <v>0</v>
      </c>
      <c r="V59" s="209">
        <f t="shared" si="25"/>
        <v>0</v>
      </c>
      <c r="W59" s="209">
        <f t="shared" si="25"/>
        <v>0</v>
      </c>
      <c r="X59" s="209">
        <f t="shared" si="25"/>
        <v>0</v>
      </c>
      <c r="Y59" s="209">
        <f t="shared" si="25"/>
        <v>0</v>
      </c>
      <c r="Z59" s="209">
        <f t="shared" si="25"/>
        <v>0</v>
      </c>
      <c r="AA59" s="209">
        <f t="shared" si="25"/>
        <v>0</v>
      </c>
      <c r="AB59" s="209">
        <f t="shared" si="25"/>
        <v>0</v>
      </c>
      <c r="AC59" s="209">
        <f t="shared" si="25"/>
        <v>0</v>
      </c>
      <c r="AD59" s="209">
        <f t="shared" si="25"/>
        <v>0</v>
      </c>
      <c r="AE59" s="209">
        <f t="shared" si="25"/>
        <v>0</v>
      </c>
      <c r="AF59" s="209">
        <f t="shared" si="25"/>
        <v>0</v>
      </c>
      <c r="AG59" s="209">
        <f t="shared" si="25"/>
        <v>0</v>
      </c>
      <c r="AH59" s="209">
        <f t="shared" si="25"/>
        <v>0</v>
      </c>
      <c r="AI59" s="209">
        <f t="shared" si="25"/>
        <v>0</v>
      </c>
      <c r="AJ59" s="209">
        <f t="shared" si="25"/>
        <v>0</v>
      </c>
      <c r="AK59" s="209">
        <f t="shared" si="25"/>
        <v>0</v>
      </c>
      <c r="AL59" s="209">
        <f t="shared" si="25"/>
        <v>0</v>
      </c>
      <c r="AM59" s="209">
        <f t="shared" si="25"/>
        <v>0</v>
      </c>
      <c r="AN59" s="209">
        <f t="shared" si="25"/>
        <v>0</v>
      </c>
      <c r="AO59" s="209">
        <f t="shared" si="25"/>
        <v>0</v>
      </c>
      <c r="AP59" s="209">
        <f t="shared" si="25"/>
        <v>0</v>
      </c>
      <c r="AQ59" s="209">
        <f t="shared" si="25"/>
        <v>0</v>
      </c>
      <c r="AR59" s="209">
        <f t="shared" si="25"/>
        <v>0</v>
      </c>
      <c r="AS59" s="209">
        <f t="shared" si="25"/>
        <v>0</v>
      </c>
      <c r="AT59" s="209">
        <f t="shared" si="25"/>
        <v>0</v>
      </c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</row>
    <row r="60" spans="1:86" x14ac:dyDescent="0.2">
      <c r="A60" s="305">
        <f t="shared" si="19"/>
        <v>2030</v>
      </c>
      <c r="B60" s="308">
        <f>'QUANTITIES - ALT 2'!L13-('QUANTITIES - ALT 2'!L13*'CAPITAL (MATERIAL) ALT 2'!$P$3)</f>
        <v>0</v>
      </c>
      <c r="C60" s="300">
        <f>'QUANTITIES - ALT 2'!M13-('QUANTITIES - ALT 2'!M13*'CAPITAL (MATERIAL) ALT 2'!$P$3)</f>
        <v>0</v>
      </c>
      <c r="D60" s="300">
        <f>'QUANTITIES - ALT 2'!N13-('QUANTITIES - ALT 2'!N13*'CAPITAL (MATERIAL) ALT 2'!$P$3)</f>
        <v>0</v>
      </c>
      <c r="E60" s="300">
        <f>'QUANTITIES - ALT 2'!O13-('QUANTITIES - ALT 2'!O13*'CAPITAL (MATERIAL) ALT 2'!$P$3)</f>
        <v>0</v>
      </c>
      <c r="F60" s="309">
        <f t="shared" si="28"/>
        <v>0</v>
      </c>
      <c r="G60" s="310">
        <f t="shared" si="20"/>
        <v>0</v>
      </c>
      <c r="H60" s="288">
        <f t="shared" si="20"/>
        <v>0</v>
      </c>
      <c r="I60" s="288">
        <f t="shared" si="20"/>
        <v>0</v>
      </c>
      <c r="J60" s="288">
        <f t="shared" si="20"/>
        <v>0</v>
      </c>
      <c r="K60" s="289">
        <f t="shared" si="24"/>
        <v>0</v>
      </c>
      <c r="L60" s="297"/>
      <c r="M60" s="125">
        <f t="shared" si="22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ref="AD60:AS77" si="29">IF($A60+10=AD$51,SUM($G60:$J60),IF($A60+20=AD$51,SUM($G60:$J60),IF($A60+30=AD$51,SUM($G60:$J60),0)))</f>
        <v>0</v>
      </c>
      <c r="AE60" s="209">
        <f t="shared" si="29"/>
        <v>0</v>
      </c>
      <c r="AF60" s="209">
        <f t="shared" si="29"/>
        <v>0</v>
      </c>
      <c r="AG60" s="209">
        <f t="shared" si="29"/>
        <v>0</v>
      </c>
      <c r="AH60" s="209">
        <f t="shared" si="29"/>
        <v>0</v>
      </c>
      <c r="AI60" s="209">
        <f t="shared" si="29"/>
        <v>0</v>
      </c>
      <c r="AJ60" s="209">
        <f t="shared" si="29"/>
        <v>0</v>
      </c>
      <c r="AK60" s="209">
        <f t="shared" si="29"/>
        <v>0</v>
      </c>
      <c r="AL60" s="209">
        <f t="shared" si="29"/>
        <v>0</v>
      </c>
      <c r="AM60" s="209">
        <f t="shared" si="29"/>
        <v>0</v>
      </c>
      <c r="AN60" s="209">
        <f t="shared" si="29"/>
        <v>0</v>
      </c>
      <c r="AO60" s="209">
        <f t="shared" si="29"/>
        <v>0</v>
      </c>
      <c r="AP60" s="209">
        <f t="shared" si="29"/>
        <v>0</v>
      </c>
      <c r="AQ60" s="209">
        <f t="shared" si="29"/>
        <v>0</v>
      </c>
      <c r="AR60" s="209">
        <f t="shared" si="29"/>
        <v>0</v>
      </c>
      <c r="AS60" s="209">
        <f t="shared" si="29"/>
        <v>0</v>
      </c>
      <c r="AT60" s="209">
        <f t="shared" ref="AT60:AT76" si="30">IF($A60+10=AT$51,SUM($G60:$J60),IF($A60+20=AT$51,SUM($G60:$J60),IF($A60+30=AT$51,SUM($G60:$J60),0)))</f>
        <v>0</v>
      </c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</row>
    <row r="61" spans="1:86" x14ac:dyDescent="0.2">
      <c r="A61" s="305">
        <f t="shared" si="19"/>
        <v>2031</v>
      </c>
      <c r="B61" s="308">
        <f>'QUANTITIES - ALT 2'!L14-('QUANTITIES - ALT 2'!L14*'CAPITAL (MATERIAL) ALT 2'!$P$3)</f>
        <v>0</v>
      </c>
      <c r="C61" s="300">
        <f>'QUANTITIES - ALT 2'!M14-('QUANTITIES - ALT 2'!M14*'CAPITAL (MATERIAL) ALT 2'!$P$3)</f>
        <v>0</v>
      </c>
      <c r="D61" s="300">
        <f>'QUANTITIES - ALT 2'!N14-('QUANTITIES - ALT 2'!N14*'CAPITAL (MATERIAL) ALT 2'!$P$3)</f>
        <v>0</v>
      </c>
      <c r="E61" s="300">
        <f>'QUANTITIES - ALT 2'!O14-('QUANTITIES - ALT 2'!O14*'CAPITAL (MATERIAL) ALT 2'!$P$3)</f>
        <v>0</v>
      </c>
      <c r="F61" s="309">
        <f t="shared" si="28"/>
        <v>0</v>
      </c>
      <c r="G61" s="310">
        <f t="shared" si="20"/>
        <v>0</v>
      </c>
      <c r="H61" s="288">
        <f t="shared" si="20"/>
        <v>0</v>
      </c>
      <c r="I61" s="288">
        <f t="shared" si="20"/>
        <v>0</v>
      </c>
      <c r="J61" s="288">
        <f t="shared" si="20"/>
        <v>0</v>
      </c>
      <c r="K61" s="289">
        <f t="shared" si="24"/>
        <v>0</v>
      </c>
      <c r="L61" s="297"/>
      <c r="M61" s="125">
        <f t="shared" si="22"/>
        <v>0</v>
      </c>
      <c r="N61" s="209">
        <f t="shared" si="26"/>
        <v>0</v>
      </c>
      <c r="O61" s="209">
        <f t="shared" si="26"/>
        <v>0</v>
      </c>
      <c r="P61" s="209">
        <f t="shared" si="26"/>
        <v>0</v>
      </c>
      <c r="Q61" s="209">
        <f t="shared" si="26"/>
        <v>0</v>
      </c>
      <c r="R61" s="209">
        <f t="shared" si="26"/>
        <v>0</v>
      </c>
      <c r="S61" s="209">
        <f t="shared" si="26"/>
        <v>0</v>
      </c>
      <c r="T61" s="209">
        <f t="shared" si="26"/>
        <v>0</v>
      </c>
      <c r="U61" s="209">
        <f t="shared" si="26"/>
        <v>0</v>
      </c>
      <c r="V61" s="209">
        <f t="shared" si="26"/>
        <v>0</v>
      </c>
      <c r="W61" s="209">
        <f t="shared" si="26"/>
        <v>0</v>
      </c>
      <c r="X61" s="209">
        <f t="shared" si="26"/>
        <v>0</v>
      </c>
      <c r="Y61" s="209">
        <f t="shared" si="26"/>
        <v>0</v>
      </c>
      <c r="Z61" s="209">
        <f t="shared" si="26"/>
        <v>0</v>
      </c>
      <c r="AA61" s="209">
        <f t="shared" si="26"/>
        <v>0</v>
      </c>
      <c r="AB61" s="209">
        <f t="shared" si="26"/>
        <v>0</v>
      </c>
      <c r="AC61" s="209">
        <f t="shared" si="26"/>
        <v>0</v>
      </c>
      <c r="AD61" s="209">
        <f t="shared" si="29"/>
        <v>0</v>
      </c>
      <c r="AE61" s="209">
        <f t="shared" si="29"/>
        <v>0</v>
      </c>
      <c r="AF61" s="209">
        <f t="shared" si="29"/>
        <v>0</v>
      </c>
      <c r="AG61" s="209">
        <f t="shared" si="29"/>
        <v>0</v>
      </c>
      <c r="AH61" s="209">
        <f t="shared" si="29"/>
        <v>0</v>
      </c>
      <c r="AI61" s="209">
        <f t="shared" si="29"/>
        <v>0</v>
      </c>
      <c r="AJ61" s="209">
        <f t="shared" si="29"/>
        <v>0</v>
      </c>
      <c r="AK61" s="209">
        <f t="shared" si="29"/>
        <v>0</v>
      </c>
      <c r="AL61" s="209">
        <f t="shared" si="29"/>
        <v>0</v>
      </c>
      <c r="AM61" s="209">
        <f t="shared" si="29"/>
        <v>0</v>
      </c>
      <c r="AN61" s="209">
        <f t="shared" si="29"/>
        <v>0</v>
      </c>
      <c r="AO61" s="209">
        <f t="shared" si="29"/>
        <v>0</v>
      </c>
      <c r="AP61" s="209">
        <f t="shared" si="29"/>
        <v>0</v>
      </c>
      <c r="AQ61" s="209">
        <f t="shared" si="29"/>
        <v>0</v>
      </c>
      <c r="AR61" s="209">
        <f t="shared" si="29"/>
        <v>0</v>
      </c>
      <c r="AS61" s="209">
        <f t="shared" si="29"/>
        <v>0</v>
      </c>
      <c r="AT61" s="209">
        <f t="shared" si="30"/>
        <v>0</v>
      </c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</row>
    <row r="62" spans="1:86" x14ac:dyDescent="0.2">
      <c r="A62" s="305">
        <f t="shared" si="19"/>
        <v>2032</v>
      </c>
      <c r="B62" s="308">
        <f>'QUANTITIES - ALT 2'!L15-('QUANTITIES - ALT 2'!L15*'CAPITAL (MATERIAL) ALT 2'!$P$3)</f>
        <v>0</v>
      </c>
      <c r="C62" s="300">
        <f>'QUANTITIES - ALT 2'!M15-('QUANTITIES - ALT 2'!M15*'CAPITAL (MATERIAL) ALT 2'!$P$3)</f>
        <v>0</v>
      </c>
      <c r="D62" s="300">
        <f>'QUANTITIES - ALT 2'!N15-('QUANTITIES - ALT 2'!N15*'CAPITAL (MATERIAL) ALT 2'!$P$3)</f>
        <v>0</v>
      </c>
      <c r="E62" s="300">
        <f>'QUANTITIES - ALT 2'!O15-('QUANTITIES - ALT 2'!O15*'CAPITAL (MATERIAL) ALT 2'!$P$3)</f>
        <v>0</v>
      </c>
      <c r="F62" s="309">
        <f t="shared" si="28"/>
        <v>0</v>
      </c>
      <c r="G62" s="310">
        <f t="shared" si="20"/>
        <v>0</v>
      </c>
      <c r="H62" s="288">
        <f t="shared" si="20"/>
        <v>0</v>
      </c>
      <c r="I62" s="288">
        <f t="shared" si="20"/>
        <v>0</v>
      </c>
      <c r="J62" s="288">
        <f t="shared" si="20"/>
        <v>0</v>
      </c>
      <c r="K62" s="289">
        <f t="shared" si="24"/>
        <v>0</v>
      </c>
      <c r="L62" s="297"/>
      <c r="M62" s="125">
        <f t="shared" si="22"/>
        <v>0</v>
      </c>
      <c r="N62" s="209">
        <f t="shared" si="26"/>
        <v>0</v>
      </c>
      <c r="O62" s="209">
        <f t="shared" si="26"/>
        <v>0</v>
      </c>
      <c r="P62" s="209">
        <f t="shared" si="26"/>
        <v>0</v>
      </c>
      <c r="Q62" s="209">
        <f t="shared" si="26"/>
        <v>0</v>
      </c>
      <c r="R62" s="209">
        <f t="shared" si="26"/>
        <v>0</v>
      </c>
      <c r="S62" s="209">
        <f t="shared" si="26"/>
        <v>0</v>
      </c>
      <c r="T62" s="209">
        <f t="shared" si="26"/>
        <v>0</v>
      </c>
      <c r="U62" s="209">
        <f t="shared" si="26"/>
        <v>0</v>
      </c>
      <c r="V62" s="209">
        <f t="shared" si="26"/>
        <v>0</v>
      </c>
      <c r="W62" s="209">
        <f t="shared" si="26"/>
        <v>0</v>
      </c>
      <c r="X62" s="209">
        <f t="shared" si="26"/>
        <v>0</v>
      </c>
      <c r="Y62" s="209">
        <f t="shared" si="26"/>
        <v>0</v>
      </c>
      <c r="Z62" s="209">
        <f t="shared" si="26"/>
        <v>0</v>
      </c>
      <c r="AA62" s="209">
        <f t="shared" si="26"/>
        <v>0</v>
      </c>
      <c r="AB62" s="209">
        <f t="shared" si="26"/>
        <v>0</v>
      </c>
      <c r="AC62" s="209">
        <f t="shared" si="26"/>
        <v>0</v>
      </c>
      <c r="AD62" s="209">
        <f t="shared" si="29"/>
        <v>0</v>
      </c>
      <c r="AE62" s="209">
        <f t="shared" si="29"/>
        <v>0</v>
      </c>
      <c r="AF62" s="209">
        <f t="shared" si="29"/>
        <v>0</v>
      </c>
      <c r="AG62" s="209">
        <f t="shared" si="29"/>
        <v>0</v>
      </c>
      <c r="AH62" s="209">
        <f t="shared" si="29"/>
        <v>0</v>
      </c>
      <c r="AI62" s="209">
        <f t="shared" si="29"/>
        <v>0</v>
      </c>
      <c r="AJ62" s="209">
        <f t="shared" si="29"/>
        <v>0</v>
      </c>
      <c r="AK62" s="209">
        <f t="shared" si="29"/>
        <v>0</v>
      </c>
      <c r="AL62" s="209">
        <f t="shared" si="29"/>
        <v>0</v>
      </c>
      <c r="AM62" s="209">
        <f t="shared" si="29"/>
        <v>0</v>
      </c>
      <c r="AN62" s="209">
        <f t="shared" si="29"/>
        <v>0</v>
      </c>
      <c r="AO62" s="209">
        <f t="shared" si="29"/>
        <v>0</v>
      </c>
      <c r="AP62" s="209">
        <f t="shared" si="29"/>
        <v>0</v>
      </c>
      <c r="AQ62" s="209">
        <f t="shared" si="29"/>
        <v>0</v>
      </c>
      <c r="AR62" s="209">
        <f t="shared" si="29"/>
        <v>0</v>
      </c>
      <c r="AS62" s="209">
        <f t="shared" si="29"/>
        <v>0</v>
      </c>
      <c r="AT62" s="209">
        <f t="shared" si="30"/>
        <v>0</v>
      </c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</row>
    <row r="63" spans="1:86" x14ac:dyDescent="0.2">
      <c r="A63" s="305">
        <f t="shared" si="19"/>
        <v>2033</v>
      </c>
      <c r="B63" s="308">
        <f>'QUANTITIES - ALT 2'!L16-('QUANTITIES - ALT 2'!L16*'CAPITAL (MATERIAL) ALT 2'!$P$3)</f>
        <v>0</v>
      </c>
      <c r="C63" s="300">
        <f>'QUANTITIES - ALT 2'!M16-('QUANTITIES - ALT 2'!M16*'CAPITAL (MATERIAL) ALT 2'!$P$3)</f>
        <v>0</v>
      </c>
      <c r="D63" s="300">
        <f>'QUANTITIES - ALT 2'!N16-('QUANTITIES - ALT 2'!N16*'CAPITAL (MATERIAL) ALT 2'!$P$3)</f>
        <v>0</v>
      </c>
      <c r="E63" s="300">
        <f>'QUANTITIES - ALT 2'!O16-('QUANTITIES - ALT 2'!O16*'CAPITAL (MATERIAL) ALT 2'!$P$3)</f>
        <v>0</v>
      </c>
      <c r="F63" s="309">
        <f t="shared" si="28"/>
        <v>0</v>
      </c>
      <c r="G63" s="310">
        <f t="shared" si="20"/>
        <v>0</v>
      </c>
      <c r="H63" s="288">
        <f t="shared" si="20"/>
        <v>0</v>
      </c>
      <c r="I63" s="288">
        <f t="shared" si="20"/>
        <v>0</v>
      </c>
      <c r="J63" s="288">
        <f t="shared" si="20"/>
        <v>0</v>
      </c>
      <c r="K63" s="289">
        <f t="shared" si="24"/>
        <v>0</v>
      </c>
      <c r="L63" s="297"/>
      <c r="M63" s="125">
        <f t="shared" si="22"/>
        <v>0</v>
      </c>
      <c r="N63" s="209">
        <f t="shared" si="26"/>
        <v>0</v>
      </c>
      <c r="O63" s="209">
        <f t="shared" si="26"/>
        <v>0</v>
      </c>
      <c r="P63" s="209">
        <f t="shared" si="26"/>
        <v>0</v>
      </c>
      <c r="Q63" s="209">
        <f t="shared" si="26"/>
        <v>0</v>
      </c>
      <c r="R63" s="209">
        <f t="shared" si="26"/>
        <v>0</v>
      </c>
      <c r="S63" s="209">
        <f t="shared" si="26"/>
        <v>0</v>
      </c>
      <c r="T63" s="209">
        <f t="shared" si="26"/>
        <v>0</v>
      </c>
      <c r="U63" s="209">
        <f t="shared" si="26"/>
        <v>0</v>
      </c>
      <c r="V63" s="209">
        <f t="shared" si="26"/>
        <v>0</v>
      </c>
      <c r="W63" s="209">
        <f t="shared" si="26"/>
        <v>0</v>
      </c>
      <c r="X63" s="209">
        <f t="shared" si="26"/>
        <v>0</v>
      </c>
      <c r="Y63" s="209">
        <f t="shared" si="26"/>
        <v>0</v>
      </c>
      <c r="Z63" s="209">
        <f t="shared" si="26"/>
        <v>0</v>
      </c>
      <c r="AA63" s="209">
        <f t="shared" si="26"/>
        <v>0</v>
      </c>
      <c r="AB63" s="209">
        <f t="shared" si="26"/>
        <v>0</v>
      </c>
      <c r="AC63" s="209">
        <f t="shared" si="26"/>
        <v>0</v>
      </c>
      <c r="AD63" s="209">
        <f t="shared" si="29"/>
        <v>0</v>
      </c>
      <c r="AE63" s="209">
        <f t="shared" si="29"/>
        <v>0</v>
      </c>
      <c r="AF63" s="209">
        <f t="shared" si="29"/>
        <v>0</v>
      </c>
      <c r="AG63" s="209">
        <f t="shared" si="29"/>
        <v>0</v>
      </c>
      <c r="AH63" s="209">
        <f t="shared" si="29"/>
        <v>0</v>
      </c>
      <c r="AI63" s="209">
        <f t="shared" si="29"/>
        <v>0</v>
      </c>
      <c r="AJ63" s="209">
        <f t="shared" si="29"/>
        <v>0</v>
      </c>
      <c r="AK63" s="209">
        <f t="shared" si="29"/>
        <v>0</v>
      </c>
      <c r="AL63" s="209">
        <f t="shared" si="29"/>
        <v>0</v>
      </c>
      <c r="AM63" s="209">
        <f t="shared" si="29"/>
        <v>0</v>
      </c>
      <c r="AN63" s="209">
        <f t="shared" si="29"/>
        <v>0</v>
      </c>
      <c r="AO63" s="209">
        <f t="shared" si="29"/>
        <v>0</v>
      </c>
      <c r="AP63" s="209">
        <f t="shared" si="29"/>
        <v>0</v>
      </c>
      <c r="AQ63" s="209">
        <f t="shared" si="29"/>
        <v>0</v>
      </c>
      <c r="AR63" s="209">
        <f t="shared" si="29"/>
        <v>0</v>
      </c>
      <c r="AS63" s="209">
        <f t="shared" si="29"/>
        <v>0</v>
      </c>
      <c r="AT63" s="209">
        <f t="shared" si="30"/>
        <v>0</v>
      </c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</row>
    <row r="64" spans="1:86" x14ac:dyDescent="0.2">
      <c r="A64" s="305">
        <f t="shared" si="19"/>
        <v>2034</v>
      </c>
      <c r="B64" s="308">
        <f>'QUANTITIES - ALT 2'!L17-('QUANTITIES - ALT 2'!L17*'CAPITAL (MATERIAL) ALT 2'!$P$3)</f>
        <v>0</v>
      </c>
      <c r="C64" s="300">
        <f>'QUANTITIES - ALT 2'!M17-('QUANTITIES - ALT 2'!M17*'CAPITAL (MATERIAL) ALT 2'!$P$3)</f>
        <v>0</v>
      </c>
      <c r="D64" s="300">
        <f>'QUANTITIES - ALT 2'!N17-('QUANTITIES - ALT 2'!N17*'CAPITAL (MATERIAL) ALT 2'!$P$3)</f>
        <v>0</v>
      </c>
      <c r="E64" s="300">
        <f>'QUANTITIES - ALT 2'!O17-('QUANTITIES - ALT 2'!O17*'CAPITAL (MATERIAL) ALT 2'!$P$3)</f>
        <v>0</v>
      </c>
      <c r="F64" s="309">
        <f t="shared" si="28"/>
        <v>0</v>
      </c>
      <c r="G64" s="310">
        <f t="shared" si="20"/>
        <v>0</v>
      </c>
      <c r="H64" s="288">
        <f t="shared" si="20"/>
        <v>0</v>
      </c>
      <c r="I64" s="288">
        <f t="shared" si="20"/>
        <v>0</v>
      </c>
      <c r="J64" s="288">
        <f t="shared" si="20"/>
        <v>0</v>
      </c>
      <c r="K64" s="289">
        <f t="shared" si="24"/>
        <v>0</v>
      </c>
      <c r="L64" s="297"/>
      <c r="M64" s="125">
        <f t="shared" si="22"/>
        <v>0</v>
      </c>
      <c r="N64" s="209">
        <f t="shared" si="26"/>
        <v>0</v>
      </c>
      <c r="O64" s="209">
        <f t="shared" si="26"/>
        <v>0</v>
      </c>
      <c r="P64" s="209">
        <f t="shared" si="26"/>
        <v>0</v>
      </c>
      <c r="Q64" s="209">
        <f t="shared" si="26"/>
        <v>0</v>
      </c>
      <c r="R64" s="209">
        <f t="shared" si="26"/>
        <v>0</v>
      </c>
      <c r="S64" s="209">
        <f t="shared" si="26"/>
        <v>0</v>
      </c>
      <c r="T64" s="209">
        <f t="shared" si="26"/>
        <v>0</v>
      </c>
      <c r="U64" s="209">
        <f t="shared" si="26"/>
        <v>0</v>
      </c>
      <c r="V64" s="209">
        <f t="shared" si="26"/>
        <v>0</v>
      </c>
      <c r="W64" s="209">
        <f t="shared" si="26"/>
        <v>0</v>
      </c>
      <c r="X64" s="209">
        <f t="shared" si="26"/>
        <v>0</v>
      </c>
      <c r="Y64" s="209">
        <f t="shared" si="26"/>
        <v>0</v>
      </c>
      <c r="Z64" s="209">
        <f t="shared" si="26"/>
        <v>0</v>
      </c>
      <c r="AA64" s="209">
        <f t="shared" si="26"/>
        <v>0</v>
      </c>
      <c r="AB64" s="209">
        <f t="shared" si="26"/>
        <v>0</v>
      </c>
      <c r="AC64" s="209">
        <f t="shared" si="26"/>
        <v>0</v>
      </c>
      <c r="AD64" s="209">
        <f t="shared" si="29"/>
        <v>0</v>
      </c>
      <c r="AE64" s="209">
        <f t="shared" si="29"/>
        <v>0</v>
      </c>
      <c r="AF64" s="209">
        <f t="shared" si="29"/>
        <v>0</v>
      </c>
      <c r="AG64" s="209">
        <f t="shared" si="29"/>
        <v>0</v>
      </c>
      <c r="AH64" s="209">
        <f t="shared" si="29"/>
        <v>0</v>
      </c>
      <c r="AI64" s="209">
        <f t="shared" si="29"/>
        <v>0</v>
      </c>
      <c r="AJ64" s="209">
        <f t="shared" si="29"/>
        <v>0</v>
      </c>
      <c r="AK64" s="209">
        <f t="shared" si="29"/>
        <v>0</v>
      </c>
      <c r="AL64" s="209">
        <f t="shared" si="29"/>
        <v>0</v>
      </c>
      <c r="AM64" s="209">
        <f t="shared" si="29"/>
        <v>0</v>
      </c>
      <c r="AN64" s="209">
        <f t="shared" si="29"/>
        <v>0</v>
      </c>
      <c r="AO64" s="209">
        <f t="shared" si="29"/>
        <v>0</v>
      </c>
      <c r="AP64" s="209">
        <f t="shared" si="29"/>
        <v>0</v>
      </c>
      <c r="AQ64" s="209">
        <f t="shared" si="29"/>
        <v>0</v>
      </c>
      <c r="AR64" s="209">
        <f t="shared" si="29"/>
        <v>0</v>
      </c>
      <c r="AS64" s="209">
        <f t="shared" si="29"/>
        <v>0</v>
      </c>
      <c r="AT64" s="209">
        <f t="shared" si="30"/>
        <v>0</v>
      </c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</row>
    <row r="65" spans="1:86" x14ac:dyDescent="0.2">
      <c r="A65" s="305">
        <f t="shared" si="19"/>
        <v>2035</v>
      </c>
      <c r="B65" s="308">
        <f>'QUANTITIES - ALT 2'!L18-('QUANTITIES - ALT 2'!L18*'CAPITAL (MATERIAL) ALT 2'!$P$3)</f>
        <v>0</v>
      </c>
      <c r="C65" s="300">
        <f>'QUANTITIES - ALT 2'!M18-('QUANTITIES - ALT 2'!M18*'CAPITAL (MATERIAL) ALT 2'!$P$3)</f>
        <v>0</v>
      </c>
      <c r="D65" s="300">
        <f>'QUANTITIES - ALT 2'!N18-('QUANTITIES - ALT 2'!N18*'CAPITAL (MATERIAL) ALT 2'!$P$3)</f>
        <v>0</v>
      </c>
      <c r="E65" s="300">
        <f>'QUANTITIES - ALT 2'!O18-('QUANTITIES - ALT 2'!O18*'CAPITAL (MATERIAL) ALT 2'!$P$3)</f>
        <v>0</v>
      </c>
      <c r="F65" s="309">
        <f t="shared" si="28"/>
        <v>0</v>
      </c>
      <c r="G65" s="310">
        <f t="shared" si="20"/>
        <v>0</v>
      </c>
      <c r="H65" s="288">
        <f t="shared" si="20"/>
        <v>0</v>
      </c>
      <c r="I65" s="288">
        <f t="shared" si="20"/>
        <v>0</v>
      </c>
      <c r="J65" s="288">
        <f t="shared" si="20"/>
        <v>0</v>
      </c>
      <c r="K65" s="289">
        <f t="shared" si="24"/>
        <v>0</v>
      </c>
      <c r="L65" s="297"/>
      <c r="M65" s="125">
        <f t="shared" si="22"/>
        <v>0</v>
      </c>
      <c r="N65" s="209">
        <f t="shared" si="26"/>
        <v>0</v>
      </c>
      <c r="O65" s="209">
        <f t="shared" si="26"/>
        <v>0</v>
      </c>
      <c r="P65" s="209">
        <f t="shared" si="26"/>
        <v>0</v>
      </c>
      <c r="Q65" s="209">
        <f t="shared" si="26"/>
        <v>0</v>
      </c>
      <c r="R65" s="209">
        <f t="shared" si="26"/>
        <v>0</v>
      </c>
      <c r="S65" s="209">
        <f t="shared" si="26"/>
        <v>0</v>
      </c>
      <c r="T65" s="209">
        <f t="shared" si="26"/>
        <v>0</v>
      </c>
      <c r="U65" s="209">
        <f t="shared" si="26"/>
        <v>0</v>
      </c>
      <c r="V65" s="209">
        <f t="shared" si="26"/>
        <v>0</v>
      </c>
      <c r="W65" s="209">
        <f t="shared" si="26"/>
        <v>0</v>
      </c>
      <c r="X65" s="209">
        <f t="shared" si="26"/>
        <v>0</v>
      </c>
      <c r="Y65" s="209">
        <f t="shared" si="26"/>
        <v>0</v>
      </c>
      <c r="Z65" s="209">
        <f t="shared" si="26"/>
        <v>0</v>
      </c>
      <c r="AA65" s="209">
        <f t="shared" si="26"/>
        <v>0</v>
      </c>
      <c r="AB65" s="209">
        <f t="shared" si="26"/>
        <v>0</v>
      </c>
      <c r="AC65" s="209">
        <f t="shared" si="26"/>
        <v>0</v>
      </c>
      <c r="AD65" s="209">
        <f t="shared" si="29"/>
        <v>0</v>
      </c>
      <c r="AE65" s="209">
        <f t="shared" si="29"/>
        <v>0</v>
      </c>
      <c r="AF65" s="209">
        <f t="shared" si="29"/>
        <v>0</v>
      </c>
      <c r="AG65" s="209">
        <f t="shared" si="29"/>
        <v>0</v>
      </c>
      <c r="AH65" s="209">
        <f t="shared" si="29"/>
        <v>0</v>
      </c>
      <c r="AI65" s="209">
        <f t="shared" si="29"/>
        <v>0</v>
      </c>
      <c r="AJ65" s="209">
        <f t="shared" si="29"/>
        <v>0</v>
      </c>
      <c r="AK65" s="209">
        <f t="shared" si="29"/>
        <v>0</v>
      </c>
      <c r="AL65" s="209">
        <f t="shared" si="29"/>
        <v>0</v>
      </c>
      <c r="AM65" s="209">
        <f t="shared" si="29"/>
        <v>0</v>
      </c>
      <c r="AN65" s="209">
        <f t="shared" si="29"/>
        <v>0</v>
      </c>
      <c r="AO65" s="209">
        <f t="shared" si="29"/>
        <v>0</v>
      </c>
      <c r="AP65" s="209">
        <f t="shared" si="29"/>
        <v>0</v>
      </c>
      <c r="AQ65" s="209">
        <f t="shared" si="29"/>
        <v>0</v>
      </c>
      <c r="AR65" s="209">
        <f t="shared" si="29"/>
        <v>0</v>
      </c>
      <c r="AS65" s="209">
        <f t="shared" si="29"/>
        <v>0</v>
      </c>
      <c r="AT65" s="209">
        <f t="shared" si="30"/>
        <v>0</v>
      </c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</row>
    <row r="66" spans="1:86" x14ac:dyDescent="0.2">
      <c r="A66" s="305">
        <f t="shared" si="19"/>
        <v>2036</v>
      </c>
      <c r="B66" s="308">
        <f>'QUANTITIES - ALT 2'!L19-('QUANTITIES - ALT 2'!L19*'CAPITAL (MATERIAL) ALT 2'!$P$3)</f>
        <v>0</v>
      </c>
      <c r="C66" s="300">
        <f>'QUANTITIES - ALT 2'!M19-('QUANTITIES - ALT 2'!M19*'CAPITAL (MATERIAL) ALT 2'!$P$3)</f>
        <v>0</v>
      </c>
      <c r="D66" s="300">
        <f>'QUANTITIES - ALT 2'!N19-('QUANTITIES - ALT 2'!N19*'CAPITAL (MATERIAL) ALT 2'!$P$3)</f>
        <v>0</v>
      </c>
      <c r="E66" s="300">
        <f>'QUANTITIES - ALT 2'!O19-('QUANTITIES - ALT 2'!O19*'CAPITAL (MATERIAL) ALT 2'!$P$3)</f>
        <v>0</v>
      </c>
      <c r="F66" s="309">
        <f t="shared" si="28"/>
        <v>0</v>
      </c>
      <c r="G66" s="310">
        <f t="shared" si="20"/>
        <v>0</v>
      </c>
      <c r="H66" s="288">
        <f t="shared" si="20"/>
        <v>0</v>
      </c>
      <c r="I66" s="288">
        <f t="shared" si="20"/>
        <v>0</v>
      </c>
      <c r="J66" s="288">
        <f t="shared" si="20"/>
        <v>0</v>
      </c>
      <c r="K66" s="289">
        <f t="shared" si="24"/>
        <v>0</v>
      </c>
      <c r="L66" s="297"/>
      <c r="M66" s="125">
        <f t="shared" si="22"/>
        <v>0</v>
      </c>
      <c r="N66" s="209">
        <f t="shared" si="26"/>
        <v>0</v>
      </c>
      <c r="O66" s="209">
        <f t="shared" si="26"/>
        <v>0</v>
      </c>
      <c r="P66" s="209">
        <f t="shared" si="26"/>
        <v>0</v>
      </c>
      <c r="Q66" s="209">
        <f t="shared" si="26"/>
        <v>0</v>
      </c>
      <c r="R66" s="209">
        <f t="shared" si="26"/>
        <v>0</v>
      </c>
      <c r="S66" s="209">
        <f t="shared" si="26"/>
        <v>0</v>
      </c>
      <c r="T66" s="209">
        <f t="shared" si="26"/>
        <v>0</v>
      </c>
      <c r="U66" s="209">
        <f t="shared" si="26"/>
        <v>0</v>
      </c>
      <c r="V66" s="209">
        <f t="shared" si="26"/>
        <v>0</v>
      </c>
      <c r="W66" s="209">
        <f t="shared" si="26"/>
        <v>0</v>
      </c>
      <c r="X66" s="209">
        <f t="shared" si="26"/>
        <v>0</v>
      </c>
      <c r="Y66" s="209">
        <f t="shared" si="26"/>
        <v>0</v>
      </c>
      <c r="Z66" s="209">
        <f t="shared" si="26"/>
        <v>0</v>
      </c>
      <c r="AA66" s="209">
        <f t="shared" si="26"/>
        <v>0</v>
      </c>
      <c r="AB66" s="209">
        <f t="shared" si="26"/>
        <v>0</v>
      </c>
      <c r="AC66" s="209">
        <f t="shared" si="26"/>
        <v>0</v>
      </c>
      <c r="AD66" s="209">
        <f t="shared" si="29"/>
        <v>0</v>
      </c>
      <c r="AE66" s="209">
        <f t="shared" si="29"/>
        <v>0</v>
      </c>
      <c r="AF66" s="209">
        <f t="shared" si="29"/>
        <v>0</v>
      </c>
      <c r="AG66" s="209">
        <f t="shared" si="29"/>
        <v>0</v>
      </c>
      <c r="AH66" s="209">
        <f t="shared" si="29"/>
        <v>0</v>
      </c>
      <c r="AI66" s="209">
        <f t="shared" si="29"/>
        <v>0</v>
      </c>
      <c r="AJ66" s="209">
        <f t="shared" si="29"/>
        <v>0</v>
      </c>
      <c r="AK66" s="209">
        <f t="shared" si="29"/>
        <v>0</v>
      </c>
      <c r="AL66" s="209">
        <f t="shared" si="29"/>
        <v>0</v>
      </c>
      <c r="AM66" s="209">
        <f t="shared" si="29"/>
        <v>0</v>
      </c>
      <c r="AN66" s="209">
        <f t="shared" si="29"/>
        <v>0</v>
      </c>
      <c r="AO66" s="209">
        <f t="shared" si="29"/>
        <v>0</v>
      </c>
      <c r="AP66" s="209">
        <f t="shared" si="29"/>
        <v>0</v>
      </c>
      <c r="AQ66" s="209">
        <f t="shared" si="29"/>
        <v>0</v>
      </c>
      <c r="AR66" s="209">
        <f t="shared" si="29"/>
        <v>0</v>
      </c>
      <c r="AS66" s="209">
        <f t="shared" si="29"/>
        <v>0</v>
      </c>
      <c r="AT66" s="209">
        <f t="shared" si="30"/>
        <v>0</v>
      </c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</row>
    <row r="67" spans="1:86" x14ac:dyDescent="0.2">
      <c r="A67" s="305">
        <f t="shared" si="19"/>
        <v>2037</v>
      </c>
      <c r="B67" s="308">
        <f>'QUANTITIES - ALT 2'!L20-('QUANTITIES - ALT 2'!L20*'CAPITAL (MATERIAL) ALT 2'!$P$3)</f>
        <v>0</v>
      </c>
      <c r="C67" s="300">
        <f>'QUANTITIES - ALT 2'!M20-('QUANTITIES - ALT 2'!M20*'CAPITAL (MATERIAL) ALT 2'!$P$3)</f>
        <v>0</v>
      </c>
      <c r="D67" s="300">
        <f>'QUANTITIES - ALT 2'!N20-('QUANTITIES - ALT 2'!N20*'CAPITAL (MATERIAL) ALT 2'!$P$3)</f>
        <v>0</v>
      </c>
      <c r="E67" s="300">
        <f>'QUANTITIES - ALT 2'!O20-('QUANTITIES - ALT 2'!O20*'CAPITAL (MATERIAL) ALT 2'!$P$3)</f>
        <v>0</v>
      </c>
      <c r="F67" s="309">
        <f t="shared" si="28"/>
        <v>0</v>
      </c>
      <c r="G67" s="310">
        <f t="shared" si="20"/>
        <v>0</v>
      </c>
      <c r="H67" s="288">
        <f t="shared" si="20"/>
        <v>0</v>
      </c>
      <c r="I67" s="288">
        <f t="shared" si="20"/>
        <v>0</v>
      </c>
      <c r="J67" s="288">
        <f t="shared" si="20"/>
        <v>0</v>
      </c>
      <c r="K67" s="289">
        <f t="shared" si="24"/>
        <v>0</v>
      </c>
      <c r="L67" s="297"/>
      <c r="M67" s="125">
        <f t="shared" si="22"/>
        <v>0</v>
      </c>
      <c r="N67" s="209">
        <f t="shared" si="26"/>
        <v>0</v>
      </c>
      <c r="O67" s="209">
        <f t="shared" si="26"/>
        <v>0</v>
      </c>
      <c r="P67" s="209">
        <f t="shared" si="26"/>
        <v>0</v>
      </c>
      <c r="Q67" s="209">
        <f t="shared" si="26"/>
        <v>0</v>
      </c>
      <c r="R67" s="209">
        <f t="shared" si="26"/>
        <v>0</v>
      </c>
      <c r="S67" s="209">
        <f t="shared" si="26"/>
        <v>0</v>
      </c>
      <c r="T67" s="209">
        <f t="shared" si="26"/>
        <v>0</v>
      </c>
      <c r="U67" s="209">
        <f t="shared" si="26"/>
        <v>0</v>
      </c>
      <c r="V67" s="209">
        <f t="shared" si="26"/>
        <v>0</v>
      </c>
      <c r="W67" s="209">
        <f t="shared" si="26"/>
        <v>0</v>
      </c>
      <c r="X67" s="209">
        <f t="shared" si="26"/>
        <v>0</v>
      </c>
      <c r="Y67" s="209">
        <f t="shared" si="26"/>
        <v>0</v>
      </c>
      <c r="Z67" s="209">
        <f t="shared" si="26"/>
        <v>0</v>
      </c>
      <c r="AA67" s="209">
        <f t="shared" si="26"/>
        <v>0</v>
      </c>
      <c r="AB67" s="209">
        <f t="shared" si="26"/>
        <v>0</v>
      </c>
      <c r="AC67" s="209">
        <f t="shared" si="26"/>
        <v>0</v>
      </c>
      <c r="AD67" s="209">
        <f t="shared" si="29"/>
        <v>0</v>
      </c>
      <c r="AE67" s="209">
        <f t="shared" si="29"/>
        <v>0</v>
      </c>
      <c r="AF67" s="209">
        <f t="shared" si="29"/>
        <v>0</v>
      </c>
      <c r="AG67" s="209">
        <f t="shared" si="29"/>
        <v>0</v>
      </c>
      <c r="AH67" s="209">
        <f t="shared" si="29"/>
        <v>0</v>
      </c>
      <c r="AI67" s="209">
        <f t="shared" si="29"/>
        <v>0</v>
      </c>
      <c r="AJ67" s="209">
        <f t="shared" si="29"/>
        <v>0</v>
      </c>
      <c r="AK67" s="209">
        <f t="shared" si="29"/>
        <v>0</v>
      </c>
      <c r="AL67" s="209">
        <f t="shared" si="29"/>
        <v>0</v>
      </c>
      <c r="AM67" s="209">
        <f t="shared" si="29"/>
        <v>0</v>
      </c>
      <c r="AN67" s="209">
        <f t="shared" si="29"/>
        <v>0</v>
      </c>
      <c r="AO67" s="209">
        <f t="shared" si="29"/>
        <v>0</v>
      </c>
      <c r="AP67" s="209">
        <f t="shared" si="29"/>
        <v>0</v>
      </c>
      <c r="AQ67" s="209">
        <f t="shared" si="29"/>
        <v>0</v>
      </c>
      <c r="AR67" s="209">
        <f t="shared" si="29"/>
        <v>0</v>
      </c>
      <c r="AS67" s="209">
        <f t="shared" si="29"/>
        <v>0</v>
      </c>
      <c r="AT67" s="209">
        <f t="shared" si="30"/>
        <v>0</v>
      </c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</row>
    <row r="68" spans="1:86" x14ac:dyDescent="0.2">
      <c r="A68" s="305">
        <f t="shared" si="19"/>
        <v>2038</v>
      </c>
      <c r="B68" s="308">
        <f>'QUANTITIES - ALT 2'!L21-('QUANTITIES - ALT 2'!L21*'CAPITAL (MATERIAL) ALT 2'!$P$3)</f>
        <v>0</v>
      </c>
      <c r="C68" s="300">
        <f>'QUANTITIES - ALT 2'!M21-('QUANTITIES - ALT 2'!M21*'CAPITAL (MATERIAL) ALT 2'!$P$3)</f>
        <v>0</v>
      </c>
      <c r="D68" s="300">
        <f>'QUANTITIES - ALT 2'!N21-('QUANTITIES - ALT 2'!N21*'CAPITAL (MATERIAL) ALT 2'!$P$3)</f>
        <v>0</v>
      </c>
      <c r="E68" s="300">
        <f>'QUANTITIES - ALT 2'!O21-('QUANTITIES - ALT 2'!O21*'CAPITAL (MATERIAL) ALT 2'!$P$3)</f>
        <v>0</v>
      </c>
      <c r="F68" s="309">
        <f t="shared" si="28"/>
        <v>0</v>
      </c>
      <c r="G68" s="310">
        <f t="shared" si="20"/>
        <v>0</v>
      </c>
      <c r="H68" s="288">
        <f t="shared" si="20"/>
        <v>0</v>
      </c>
      <c r="I68" s="288">
        <f t="shared" si="20"/>
        <v>0</v>
      </c>
      <c r="J68" s="288">
        <f t="shared" si="20"/>
        <v>0</v>
      </c>
      <c r="K68" s="289">
        <f t="shared" si="24"/>
        <v>0</v>
      </c>
      <c r="L68" s="297"/>
      <c r="M68" s="125">
        <f t="shared" si="22"/>
        <v>0</v>
      </c>
      <c r="N68" s="209">
        <f t="shared" si="26"/>
        <v>0</v>
      </c>
      <c r="O68" s="209">
        <f t="shared" si="26"/>
        <v>0</v>
      </c>
      <c r="P68" s="209">
        <f t="shared" si="26"/>
        <v>0</v>
      </c>
      <c r="Q68" s="209">
        <f t="shared" si="26"/>
        <v>0</v>
      </c>
      <c r="R68" s="209">
        <f t="shared" si="26"/>
        <v>0</v>
      </c>
      <c r="S68" s="209">
        <f t="shared" si="26"/>
        <v>0</v>
      </c>
      <c r="T68" s="209">
        <f t="shared" si="26"/>
        <v>0</v>
      </c>
      <c r="U68" s="209">
        <f t="shared" si="26"/>
        <v>0</v>
      </c>
      <c r="V68" s="209">
        <f t="shared" si="26"/>
        <v>0</v>
      </c>
      <c r="W68" s="209">
        <f t="shared" si="26"/>
        <v>0</v>
      </c>
      <c r="X68" s="209">
        <f t="shared" si="26"/>
        <v>0</v>
      </c>
      <c r="Y68" s="209">
        <f t="shared" si="26"/>
        <v>0</v>
      </c>
      <c r="Z68" s="209">
        <f t="shared" si="26"/>
        <v>0</v>
      </c>
      <c r="AA68" s="209">
        <f t="shared" si="26"/>
        <v>0</v>
      </c>
      <c r="AB68" s="209">
        <f t="shared" si="26"/>
        <v>0</v>
      </c>
      <c r="AC68" s="209">
        <f t="shared" si="26"/>
        <v>0</v>
      </c>
      <c r="AD68" s="209">
        <f t="shared" si="29"/>
        <v>0</v>
      </c>
      <c r="AE68" s="209">
        <f t="shared" si="29"/>
        <v>0</v>
      </c>
      <c r="AF68" s="209">
        <f t="shared" si="29"/>
        <v>0</v>
      </c>
      <c r="AG68" s="209">
        <f t="shared" si="29"/>
        <v>0</v>
      </c>
      <c r="AH68" s="209">
        <f t="shared" si="29"/>
        <v>0</v>
      </c>
      <c r="AI68" s="209">
        <f t="shared" si="29"/>
        <v>0</v>
      </c>
      <c r="AJ68" s="209">
        <f t="shared" si="29"/>
        <v>0</v>
      </c>
      <c r="AK68" s="209">
        <f t="shared" si="29"/>
        <v>0</v>
      </c>
      <c r="AL68" s="209">
        <f t="shared" si="29"/>
        <v>0</v>
      </c>
      <c r="AM68" s="209">
        <f t="shared" si="29"/>
        <v>0</v>
      </c>
      <c r="AN68" s="209">
        <f t="shared" si="29"/>
        <v>0</v>
      </c>
      <c r="AO68" s="209">
        <f t="shared" si="29"/>
        <v>0</v>
      </c>
      <c r="AP68" s="209">
        <f t="shared" si="29"/>
        <v>0</v>
      </c>
      <c r="AQ68" s="209">
        <f t="shared" si="29"/>
        <v>0</v>
      </c>
      <c r="AR68" s="209">
        <f t="shared" si="29"/>
        <v>0</v>
      </c>
      <c r="AS68" s="209">
        <f t="shared" si="29"/>
        <v>0</v>
      </c>
      <c r="AT68" s="209">
        <f t="shared" si="30"/>
        <v>0</v>
      </c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</row>
    <row r="69" spans="1:86" x14ac:dyDescent="0.2">
      <c r="A69" s="305">
        <f t="shared" si="19"/>
        <v>2039</v>
      </c>
      <c r="B69" s="308">
        <f>'QUANTITIES - ALT 2'!L22-('QUANTITIES - ALT 2'!L22*'CAPITAL (MATERIAL) ALT 2'!$P$3)</f>
        <v>0</v>
      </c>
      <c r="C69" s="300">
        <f>'QUANTITIES - ALT 2'!M22-('QUANTITIES - ALT 2'!M22*'CAPITAL (MATERIAL) ALT 2'!$P$3)</f>
        <v>0</v>
      </c>
      <c r="D69" s="300">
        <f>'QUANTITIES - ALT 2'!N22-('QUANTITIES - ALT 2'!N22*'CAPITAL (MATERIAL) ALT 2'!$P$3)</f>
        <v>0</v>
      </c>
      <c r="E69" s="300">
        <f>'QUANTITIES - ALT 2'!O22-('QUANTITIES - ALT 2'!O22*'CAPITAL (MATERIAL) ALT 2'!$P$3)</f>
        <v>0</v>
      </c>
      <c r="F69" s="309">
        <f t="shared" si="28"/>
        <v>0</v>
      </c>
      <c r="G69" s="310">
        <f t="shared" si="20"/>
        <v>0</v>
      </c>
      <c r="H69" s="288">
        <f t="shared" si="20"/>
        <v>0</v>
      </c>
      <c r="I69" s="288">
        <f t="shared" si="20"/>
        <v>0</v>
      </c>
      <c r="J69" s="288">
        <f t="shared" si="20"/>
        <v>0</v>
      </c>
      <c r="K69" s="289">
        <f t="shared" si="24"/>
        <v>0</v>
      </c>
      <c r="L69" s="297"/>
      <c r="M69" s="125">
        <f t="shared" si="22"/>
        <v>0</v>
      </c>
      <c r="N69" s="209">
        <f t="shared" si="26"/>
        <v>0</v>
      </c>
      <c r="O69" s="209">
        <f t="shared" si="26"/>
        <v>0</v>
      </c>
      <c r="P69" s="209">
        <f t="shared" si="26"/>
        <v>0</v>
      </c>
      <c r="Q69" s="209">
        <f t="shared" si="26"/>
        <v>0</v>
      </c>
      <c r="R69" s="209">
        <f t="shared" si="26"/>
        <v>0</v>
      </c>
      <c r="S69" s="209">
        <f t="shared" si="26"/>
        <v>0</v>
      </c>
      <c r="T69" s="209">
        <f t="shared" si="26"/>
        <v>0</v>
      </c>
      <c r="U69" s="209">
        <f t="shared" si="26"/>
        <v>0</v>
      </c>
      <c r="V69" s="209">
        <f t="shared" si="26"/>
        <v>0</v>
      </c>
      <c r="W69" s="209">
        <f t="shared" si="26"/>
        <v>0</v>
      </c>
      <c r="X69" s="209">
        <f t="shared" si="26"/>
        <v>0</v>
      </c>
      <c r="Y69" s="209">
        <f t="shared" si="26"/>
        <v>0</v>
      </c>
      <c r="Z69" s="209">
        <f t="shared" si="26"/>
        <v>0</v>
      </c>
      <c r="AA69" s="209">
        <f t="shared" si="26"/>
        <v>0</v>
      </c>
      <c r="AB69" s="209">
        <f t="shared" si="26"/>
        <v>0</v>
      </c>
      <c r="AC69" s="209">
        <f t="shared" si="26"/>
        <v>0</v>
      </c>
      <c r="AD69" s="209">
        <f t="shared" si="29"/>
        <v>0</v>
      </c>
      <c r="AE69" s="209">
        <f t="shared" si="29"/>
        <v>0</v>
      </c>
      <c r="AF69" s="209">
        <f t="shared" si="29"/>
        <v>0</v>
      </c>
      <c r="AG69" s="209">
        <f t="shared" si="29"/>
        <v>0</v>
      </c>
      <c r="AH69" s="209">
        <f t="shared" si="29"/>
        <v>0</v>
      </c>
      <c r="AI69" s="209">
        <f t="shared" si="29"/>
        <v>0</v>
      </c>
      <c r="AJ69" s="209">
        <f t="shared" si="29"/>
        <v>0</v>
      </c>
      <c r="AK69" s="209">
        <f t="shared" si="29"/>
        <v>0</v>
      </c>
      <c r="AL69" s="209">
        <f t="shared" si="29"/>
        <v>0</v>
      </c>
      <c r="AM69" s="209">
        <f t="shared" si="29"/>
        <v>0</v>
      </c>
      <c r="AN69" s="209">
        <f t="shared" si="29"/>
        <v>0</v>
      </c>
      <c r="AO69" s="209">
        <f t="shared" si="29"/>
        <v>0</v>
      </c>
      <c r="AP69" s="209">
        <f t="shared" si="29"/>
        <v>0</v>
      </c>
      <c r="AQ69" s="209">
        <f t="shared" si="29"/>
        <v>0</v>
      </c>
      <c r="AR69" s="209">
        <f t="shared" si="29"/>
        <v>0</v>
      </c>
      <c r="AS69" s="209">
        <f t="shared" si="29"/>
        <v>0</v>
      </c>
      <c r="AT69" s="209">
        <f t="shared" si="30"/>
        <v>0</v>
      </c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</row>
    <row r="70" spans="1:86" x14ac:dyDescent="0.2">
      <c r="A70" s="305">
        <f t="shared" si="19"/>
        <v>2040</v>
      </c>
      <c r="B70" s="308">
        <f>'QUANTITIES - ALT 2'!L23-('QUANTITIES - ALT 2'!L23*'CAPITAL (MATERIAL) ALT 2'!$P$3)</f>
        <v>0</v>
      </c>
      <c r="C70" s="300">
        <f>'QUANTITIES - ALT 2'!M23-('QUANTITIES - ALT 2'!M23*'CAPITAL (MATERIAL) ALT 2'!$P$3)</f>
        <v>0</v>
      </c>
      <c r="D70" s="300">
        <f>'QUANTITIES - ALT 2'!N23-('QUANTITIES - ALT 2'!N23*'CAPITAL (MATERIAL) ALT 2'!$P$3)</f>
        <v>0</v>
      </c>
      <c r="E70" s="300">
        <f>'QUANTITIES - ALT 2'!O23-('QUANTITIES - ALT 2'!O23*'CAPITAL (MATERIAL) ALT 2'!$P$3)</f>
        <v>0</v>
      </c>
      <c r="F70" s="309">
        <f t="shared" si="28"/>
        <v>0</v>
      </c>
      <c r="G70" s="310">
        <f t="shared" si="20"/>
        <v>0</v>
      </c>
      <c r="H70" s="288">
        <f t="shared" si="20"/>
        <v>0</v>
      </c>
      <c r="I70" s="288">
        <f t="shared" si="20"/>
        <v>0</v>
      </c>
      <c r="J70" s="288">
        <f t="shared" si="20"/>
        <v>0</v>
      </c>
      <c r="K70" s="289">
        <f t="shared" si="24"/>
        <v>0</v>
      </c>
      <c r="L70" s="297"/>
      <c r="M70" s="125">
        <f t="shared" si="22"/>
        <v>0</v>
      </c>
      <c r="N70" s="209">
        <f t="shared" si="26"/>
        <v>0</v>
      </c>
      <c r="O70" s="209">
        <f t="shared" si="26"/>
        <v>0</v>
      </c>
      <c r="P70" s="209">
        <f t="shared" si="26"/>
        <v>0</v>
      </c>
      <c r="Q70" s="209">
        <f t="shared" si="26"/>
        <v>0</v>
      </c>
      <c r="R70" s="209">
        <f t="shared" si="26"/>
        <v>0</v>
      </c>
      <c r="S70" s="209">
        <f t="shared" si="26"/>
        <v>0</v>
      </c>
      <c r="T70" s="209">
        <f t="shared" si="26"/>
        <v>0</v>
      </c>
      <c r="U70" s="209">
        <f t="shared" si="26"/>
        <v>0</v>
      </c>
      <c r="V70" s="209">
        <f t="shared" si="26"/>
        <v>0</v>
      </c>
      <c r="W70" s="209">
        <f t="shared" si="26"/>
        <v>0</v>
      </c>
      <c r="X70" s="209">
        <f t="shared" si="26"/>
        <v>0</v>
      </c>
      <c r="Y70" s="209">
        <f t="shared" si="26"/>
        <v>0</v>
      </c>
      <c r="Z70" s="209">
        <f t="shared" si="26"/>
        <v>0</v>
      </c>
      <c r="AA70" s="209">
        <f t="shared" si="26"/>
        <v>0</v>
      </c>
      <c r="AB70" s="209">
        <f t="shared" si="26"/>
        <v>0</v>
      </c>
      <c r="AC70" s="209">
        <f t="shared" si="26"/>
        <v>0</v>
      </c>
      <c r="AD70" s="209">
        <f t="shared" si="29"/>
        <v>0</v>
      </c>
      <c r="AE70" s="209">
        <f t="shared" si="29"/>
        <v>0</v>
      </c>
      <c r="AF70" s="209">
        <f t="shared" si="29"/>
        <v>0</v>
      </c>
      <c r="AG70" s="209">
        <f t="shared" si="29"/>
        <v>0</v>
      </c>
      <c r="AH70" s="209">
        <f t="shared" si="29"/>
        <v>0</v>
      </c>
      <c r="AI70" s="209">
        <f t="shared" si="29"/>
        <v>0</v>
      </c>
      <c r="AJ70" s="209">
        <f t="shared" si="29"/>
        <v>0</v>
      </c>
      <c r="AK70" s="209">
        <f t="shared" si="29"/>
        <v>0</v>
      </c>
      <c r="AL70" s="209">
        <f t="shared" si="29"/>
        <v>0</v>
      </c>
      <c r="AM70" s="209">
        <f t="shared" si="29"/>
        <v>0</v>
      </c>
      <c r="AN70" s="209">
        <f t="shared" si="29"/>
        <v>0</v>
      </c>
      <c r="AO70" s="209">
        <f t="shared" si="29"/>
        <v>0</v>
      </c>
      <c r="AP70" s="209">
        <f t="shared" si="29"/>
        <v>0</v>
      </c>
      <c r="AQ70" s="209">
        <f t="shared" si="29"/>
        <v>0</v>
      </c>
      <c r="AR70" s="209">
        <f t="shared" si="29"/>
        <v>0</v>
      </c>
      <c r="AS70" s="209">
        <f t="shared" si="29"/>
        <v>0</v>
      </c>
      <c r="AT70" s="209">
        <f t="shared" si="30"/>
        <v>0</v>
      </c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</row>
    <row r="71" spans="1:86" x14ac:dyDescent="0.2">
      <c r="A71" s="305">
        <f t="shared" si="19"/>
        <v>2041</v>
      </c>
      <c r="B71" s="308">
        <f>'QUANTITIES - ALT 2'!L24-('QUANTITIES - ALT 2'!L24*'CAPITAL (MATERIAL) ALT 2'!$P$3)</f>
        <v>0</v>
      </c>
      <c r="C71" s="300">
        <f>'QUANTITIES - ALT 2'!M24-('QUANTITIES - ALT 2'!M24*'CAPITAL (MATERIAL) ALT 2'!$P$3)</f>
        <v>0</v>
      </c>
      <c r="D71" s="300">
        <f>'QUANTITIES - ALT 2'!N24-('QUANTITIES - ALT 2'!N24*'CAPITAL (MATERIAL) ALT 2'!$P$3)</f>
        <v>0</v>
      </c>
      <c r="E71" s="300">
        <f>'QUANTITIES - ALT 2'!O24-('QUANTITIES - ALT 2'!O24*'CAPITAL (MATERIAL) ALT 2'!$P$3)</f>
        <v>0</v>
      </c>
      <c r="F71" s="309">
        <f t="shared" si="28"/>
        <v>0</v>
      </c>
      <c r="G71" s="310">
        <f t="shared" si="20"/>
        <v>0</v>
      </c>
      <c r="H71" s="288">
        <f t="shared" si="20"/>
        <v>0</v>
      </c>
      <c r="I71" s="288">
        <f t="shared" si="20"/>
        <v>0</v>
      </c>
      <c r="J71" s="288">
        <f t="shared" si="20"/>
        <v>0</v>
      </c>
      <c r="K71" s="289">
        <f t="shared" si="24"/>
        <v>0</v>
      </c>
      <c r="L71" s="297"/>
      <c r="M71" s="125">
        <f t="shared" si="22"/>
        <v>0</v>
      </c>
      <c r="N71" s="209">
        <f t="shared" si="26"/>
        <v>0</v>
      </c>
      <c r="O71" s="209">
        <f t="shared" si="26"/>
        <v>0</v>
      </c>
      <c r="P71" s="209">
        <f t="shared" si="26"/>
        <v>0</v>
      </c>
      <c r="Q71" s="209">
        <f t="shared" si="26"/>
        <v>0</v>
      </c>
      <c r="R71" s="209">
        <f t="shared" si="26"/>
        <v>0</v>
      </c>
      <c r="S71" s="209">
        <f t="shared" si="26"/>
        <v>0</v>
      </c>
      <c r="T71" s="209">
        <f t="shared" si="26"/>
        <v>0</v>
      </c>
      <c r="U71" s="209">
        <f t="shared" si="26"/>
        <v>0</v>
      </c>
      <c r="V71" s="209">
        <f t="shared" si="26"/>
        <v>0</v>
      </c>
      <c r="W71" s="209">
        <f t="shared" si="26"/>
        <v>0</v>
      </c>
      <c r="X71" s="209">
        <f t="shared" si="26"/>
        <v>0</v>
      </c>
      <c r="Y71" s="209">
        <f t="shared" si="26"/>
        <v>0</v>
      </c>
      <c r="Z71" s="209">
        <f t="shared" si="26"/>
        <v>0</v>
      </c>
      <c r="AA71" s="209">
        <f t="shared" si="26"/>
        <v>0</v>
      </c>
      <c r="AB71" s="209">
        <f t="shared" si="26"/>
        <v>0</v>
      </c>
      <c r="AC71" s="209">
        <f t="shared" si="26"/>
        <v>0</v>
      </c>
      <c r="AD71" s="209">
        <f t="shared" si="29"/>
        <v>0</v>
      </c>
      <c r="AE71" s="209">
        <f t="shared" si="29"/>
        <v>0</v>
      </c>
      <c r="AF71" s="209">
        <f t="shared" si="29"/>
        <v>0</v>
      </c>
      <c r="AG71" s="209">
        <f t="shared" si="29"/>
        <v>0</v>
      </c>
      <c r="AH71" s="209">
        <f t="shared" si="29"/>
        <v>0</v>
      </c>
      <c r="AI71" s="209">
        <f t="shared" si="29"/>
        <v>0</v>
      </c>
      <c r="AJ71" s="209">
        <f t="shared" si="29"/>
        <v>0</v>
      </c>
      <c r="AK71" s="209">
        <f t="shared" si="29"/>
        <v>0</v>
      </c>
      <c r="AL71" s="209">
        <f t="shared" si="29"/>
        <v>0</v>
      </c>
      <c r="AM71" s="209">
        <f t="shared" si="29"/>
        <v>0</v>
      </c>
      <c r="AN71" s="209">
        <f t="shared" si="29"/>
        <v>0</v>
      </c>
      <c r="AO71" s="209">
        <f t="shared" si="29"/>
        <v>0</v>
      </c>
      <c r="AP71" s="209">
        <f t="shared" si="29"/>
        <v>0</v>
      </c>
      <c r="AQ71" s="209">
        <f t="shared" si="29"/>
        <v>0</v>
      </c>
      <c r="AR71" s="209">
        <f t="shared" si="29"/>
        <v>0</v>
      </c>
      <c r="AS71" s="209">
        <f t="shared" si="29"/>
        <v>0</v>
      </c>
      <c r="AT71" s="209">
        <f t="shared" si="30"/>
        <v>0</v>
      </c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</row>
    <row r="72" spans="1:86" x14ac:dyDescent="0.2">
      <c r="A72" s="305">
        <f t="shared" si="19"/>
        <v>2042</v>
      </c>
      <c r="B72" s="308">
        <f>'QUANTITIES - ALT 2'!L25-('QUANTITIES - ALT 2'!L25*'CAPITAL (MATERIAL) ALT 2'!$P$3)</f>
        <v>0</v>
      </c>
      <c r="C72" s="300">
        <f>'QUANTITIES - ALT 2'!M25-('QUANTITIES - ALT 2'!M25*'CAPITAL (MATERIAL) ALT 2'!$P$3)</f>
        <v>0</v>
      </c>
      <c r="D72" s="300">
        <f>'QUANTITIES - ALT 2'!N25-('QUANTITIES - ALT 2'!N25*'CAPITAL (MATERIAL) ALT 2'!$P$3)</f>
        <v>0</v>
      </c>
      <c r="E72" s="300">
        <f>'QUANTITIES - ALT 2'!O25-('QUANTITIES - ALT 2'!O25*'CAPITAL (MATERIAL) ALT 2'!$P$3)</f>
        <v>0</v>
      </c>
      <c r="F72" s="309">
        <f t="shared" si="28"/>
        <v>0</v>
      </c>
      <c r="G72" s="310">
        <f t="shared" si="20"/>
        <v>0</v>
      </c>
      <c r="H72" s="288">
        <f t="shared" si="20"/>
        <v>0</v>
      </c>
      <c r="I72" s="288">
        <f t="shared" si="20"/>
        <v>0</v>
      </c>
      <c r="J72" s="288">
        <f t="shared" si="20"/>
        <v>0</v>
      </c>
      <c r="K72" s="289">
        <f t="shared" si="24"/>
        <v>0</v>
      </c>
      <c r="L72" s="297"/>
      <c r="M72" s="125">
        <f t="shared" si="22"/>
        <v>0</v>
      </c>
      <c r="N72" s="209">
        <f t="shared" si="26"/>
        <v>0</v>
      </c>
      <c r="O72" s="209">
        <f t="shared" si="26"/>
        <v>0</v>
      </c>
      <c r="P72" s="209">
        <f t="shared" si="26"/>
        <v>0</v>
      </c>
      <c r="Q72" s="209">
        <f t="shared" si="26"/>
        <v>0</v>
      </c>
      <c r="R72" s="209">
        <f t="shared" si="26"/>
        <v>0</v>
      </c>
      <c r="S72" s="209">
        <f t="shared" si="26"/>
        <v>0</v>
      </c>
      <c r="T72" s="209">
        <f t="shared" si="26"/>
        <v>0</v>
      </c>
      <c r="U72" s="209">
        <f t="shared" si="26"/>
        <v>0</v>
      </c>
      <c r="V72" s="209">
        <f t="shared" si="26"/>
        <v>0</v>
      </c>
      <c r="W72" s="209">
        <f t="shared" si="26"/>
        <v>0</v>
      </c>
      <c r="X72" s="209">
        <f t="shared" si="26"/>
        <v>0</v>
      </c>
      <c r="Y72" s="209">
        <f t="shared" si="26"/>
        <v>0</v>
      </c>
      <c r="Z72" s="209">
        <f t="shared" si="26"/>
        <v>0</v>
      </c>
      <c r="AA72" s="209">
        <f t="shared" si="26"/>
        <v>0</v>
      </c>
      <c r="AB72" s="209">
        <f t="shared" si="26"/>
        <v>0</v>
      </c>
      <c r="AC72" s="209">
        <f t="shared" si="26"/>
        <v>0</v>
      </c>
      <c r="AD72" s="209">
        <f t="shared" si="29"/>
        <v>0</v>
      </c>
      <c r="AE72" s="209">
        <f t="shared" si="29"/>
        <v>0</v>
      </c>
      <c r="AF72" s="209">
        <f t="shared" si="29"/>
        <v>0</v>
      </c>
      <c r="AG72" s="209">
        <f t="shared" si="29"/>
        <v>0</v>
      </c>
      <c r="AH72" s="209">
        <f t="shared" si="29"/>
        <v>0</v>
      </c>
      <c r="AI72" s="209">
        <f t="shared" si="29"/>
        <v>0</v>
      </c>
      <c r="AJ72" s="209">
        <f t="shared" si="29"/>
        <v>0</v>
      </c>
      <c r="AK72" s="209">
        <f t="shared" si="29"/>
        <v>0</v>
      </c>
      <c r="AL72" s="209">
        <f t="shared" si="29"/>
        <v>0</v>
      </c>
      <c r="AM72" s="209">
        <f t="shared" si="29"/>
        <v>0</v>
      </c>
      <c r="AN72" s="209">
        <f t="shared" si="29"/>
        <v>0</v>
      </c>
      <c r="AO72" s="209">
        <f t="shared" si="29"/>
        <v>0</v>
      </c>
      <c r="AP72" s="209">
        <f t="shared" si="29"/>
        <v>0</v>
      </c>
      <c r="AQ72" s="209">
        <f t="shared" si="29"/>
        <v>0</v>
      </c>
      <c r="AR72" s="209">
        <f t="shared" si="29"/>
        <v>0</v>
      </c>
      <c r="AS72" s="209">
        <f t="shared" si="29"/>
        <v>0</v>
      </c>
      <c r="AT72" s="209">
        <f t="shared" si="30"/>
        <v>0</v>
      </c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</row>
    <row r="73" spans="1:86" x14ac:dyDescent="0.2">
      <c r="A73" s="305">
        <f t="shared" si="19"/>
        <v>2043</v>
      </c>
      <c r="B73" s="308">
        <f>'QUANTITIES - ALT 2'!L26-('QUANTITIES - ALT 2'!L26*'CAPITAL (MATERIAL) ALT 2'!$P$3)</f>
        <v>0</v>
      </c>
      <c r="C73" s="300">
        <f>'QUANTITIES - ALT 2'!M26-('QUANTITIES - ALT 2'!M26*'CAPITAL (MATERIAL) ALT 2'!$P$3)</f>
        <v>0</v>
      </c>
      <c r="D73" s="300">
        <f>'QUANTITIES - ALT 2'!N26-('QUANTITIES - ALT 2'!N26*'CAPITAL (MATERIAL) ALT 2'!$P$3)</f>
        <v>0</v>
      </c>
      <c r="E73" s="300">
        <f>'QUANTITIES - ALT 2'!O26-('QUANTITIES - ALT 2'!O26*'CAPITAL (MATERIAL) ALT 2'!$P$3)</f>
        <v>0</v>
      </c>
      <c r="F73" s="309">
        <f t="shared" si="28"/>
        <v>0</v>
      </c>
      <c r="G73" s="310">
        <f t="shared" si="20"/>
        <v>0</v>
      </c>
      <c r="H73" s="288">
        <f t="shared" si="20"/>
        <v>0</v>
      </c>
      <c r="I73" s="288">
        <f t="shared" si="20"/>
        <v>0</v>
      </c>
      <c r="J73" s="288">
        <f t="shared" si="20"/>
        <v>0</v>
      </c>
      <c r="K73" s="289">
        <f t="shared" si="24"/>
        <v>0</v>
      </c>
      <c r="L73" s="297"/>
      <c r="M73" s="125">
        <f t="shared" si="22"/>
        <v>0</v>
      </c>
      <c r="N73" s="209">
        <f t="shared" si="26"/>
        <v>0</v>
      </c>
      <c r="O73" s="209">
        <f t="shared" si="26"/>
        <v>0</v>
      </c>
      <c r="P73" s="209">
        <f t="shared" si="26"/>
        <v>0</v>
      </c>
      <c r="Q73" s="209">
        <f t="shared" si="26"/>
        <v>0</v>
      </c>
      <c r="R73" s="209">
        <f t="shared" si="26"/>
        <v>0</v>
      </c>
      <c r="S73" s="209">
        <f t="shared" si="26"/>
        <v>0</v>
      </c>
      <c r="T73" s="209">
        <f t="shared" si="26"/>
        <v>0</v>
      </c>
      <c r="U73" s="209">
        <f t="shared" si="26"/>
        <v>0</v>
      </c>
      <c r="V73" s="209">
        <f t="shared" si="26"/>
        <v>0</v>
      </c>
      <c r="W73" s="209">
        <f t="shared" si="26"/>
        <v>0</v>
      </c>
      <c r="X73" s="209">
        <f t="shared" si="26"/>
        <v>0</v>
      </c>
      <c r="Y73" s="209">
        <f t="shared" si="26"/>
        <v>0</v>
      </c>
      <c r="Z73" s="209">
        <f t="shared" si="26"/>
        <v>0</v>
      </c>
      <c r="AA73" s="209">
        <f t="shared" si="26"/>
        <v>0</v>
      </c>
      <c r="AB73" s="209">
        <f t="shared" si="26"/>
        <v>0</v>
      </c>
      <c r="AC73" s="209">
        <f t="shared" si="26"/>
        <v>0</v>
      </c>
      <c r="AD73" s="209">
        <f t="shared" si="29"/>
        <v>0</v>
      </c>
      <c r="AE73" s="209">
        <f t="shared" si="29"/>
        <v>0</v>
      </c>
      <c r="AF73" s="209">
        <f t="shared" si="29"/>
        <v>0</v>
      </c>
      <c r="AG73" s="209">
        <f t="shared" si="29"/>
        <v>0</v>
      </c>
      <c r="AH73" s="209">
        <f t="shared" si="29"/>
        <v>0</v>
      </c>
      <c r="AI73" s="209">
        <f t="shared" si="29"/>
        <v>0</v>
      </c>
      <c r="AJ73" s="209">
        <f t="shared" si="29"/>
        <v>0</v>
      </c>
      <c r="AK73" s="209">
        <f t="shared" si="29"/>
        <v>0</v>
      </c>
      <c r="AL73" s="209">
        <f t="shared" si="29"/>
        <v>0</v>
      </c>
      <c r="AM73" s="209">
        <f t="shared" si="29"/>
        <v>0</v>
      </c>
      <c r="AN73" s="209">
        <f t="shared" si="29"/>
        <v>0</v>
      </c>
      <c r="AO73" s="209">
        <f t="shared" si="29"/>
        <v>0</v>
      </c>
      <c r="AP73" s="209">
        <f t="shared" si="29"/>
        <v>0</v>
      </c>
      <c r="AQ73" s="209">
        <f t="shared" si="29"/>
        <v>0</v>
      </c>
      <c r="AR73" s="209">
        <f t="shared" si="29"/>
        <v>0</v>
      </c>
      <c r="AS73" s="209">
        <f t="shared" si="29"/>
        <v>0</v>
      </c>
      <c r="AT73" s="209">
        <f t="shared" si="30"/>
        <v>0</v>
      </c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</row>
    <row r="74" spans="1:86" x14ac:dyDescent="0.2">
      <c r="A74" s="305">
        <f t="shared" si="19"/>
        <v>2044</v>
      </c>
      <c r="B74" s="308">
        <f>'QUANTITIES - ALT 2'!L27-('QUANTITIES - ALT 2'!L27*'CAPITAL (MATERIAL) ALT 2'!$P$3)</f>
        <v>0</v>
      </c>
      <c r="C74" s="300">
        <f>'QUANTITIES - ALT 2'!M27-('QUANTITIES - ALT 2'!M27*'CAPITAL (MATERIAL) ALT 2'!$P$3)</f>
        <v>0</v>
      </c>
      <c r="D74" s="300">
        <f>'QUANTITIES - ALT 2'!N27-('QUANTITIES - ALT 2'!N27*'CAPITAL (MATERIAL) ALT 2'!$P$3)</f>
        <v>0</v>
      </c>
      <c r="E74" s="300">
        <f>'QUANTITIES - ALT 2'!O27-('QUANTITIES - ALT 2'!O27*'CAPITAL (MATERIAL) ALT 2'!$P$3)</f>
        <v>0</v>
      </c>
      <c r="F74" s="309">
        <f t="shared" si="28"/>
        <v>0</v>
      </c>
      <c r="G74" s="310">
        <f t="shared" si="20"/>
        <v>0</v>
      </c>
      <c r="H74" s="288">
        <f t="shared" si="20"/>
        <v>0</v>
      </c>
      <c r="I74" s="288">
        <f t="shared" si="20"/>
        <v>0</v>
      </c>
      <c r="J74" s="288">
        <f t="shared" si="20"/>
        <v>0</v>
      </c>
      <c r="K74" s="289">
        <f t="shared" si="24"/>
        <v>0</v>
      </c>
      <c r="L74" s="297"/>
      <c r="M74" s="125">
        <f t="shared" si="22"/>
        <v>0</v>
      </c>
      <c r="N74" s="209">
        <f t="shared" si="26"/>
        <v>0</v>
      </c>
      <c r="O74" s="209">
        <f t="shared" si="26"/>
        <v>0</v>
      </c>
      <c r="P74" s="209">
        <f t="shared" si="26"/>
        <v>0</v>
      </c>
      <c r="Q74" s="209">
        <f t="shared" si="26"/>
        <v>0</v>
      </c>
      <c r="R74" s="209">
        <f t="shared" si="26"/>
        <v>0</v>
      </c>
      <c r="S74" s="209">
        <f t="shared" si="26"/>
        <v>0</v>
      </c>
      <c r="T74" s="209">
        <f t="shared" si="26"/>
        <v>0</v>
      </c>
      <c r="U74" s="209">
        <f t="shared" si="26"/>
        <v>0</v>
      </c>
      <c r="V74" s="209">
        <f t="shared" si="26"/>
        <v>0</v>
      </c>
      <c r="W74" s="209">
        <f t="shared" si="26"/>
        <v>0</v>
      </c>
      <c r="X74" s="209">
        <f t="shared" si="26"/>
        <v>0</v>
      </c>
      <c r="Y74" s="209">
        <f t="shared" si="26"/>
        <v>0</v>
      </c>
      <c r="Z74" s="209">
        <f t="shared" si="26"/>
        <v>0</v>
      </c>
      <c r="AA74" s="209">
        <f t="shared" si="26"/>
        <v>0</v>
      </c>
      <c r="AB74" s="209">
        <f t="shared" si="26"/>
        <v>0</v>
      </c>
      <c r="AC74" s="209">
        <f t="shared" si="26"/>
        <v>0</v>
      </c>
      <c r="AD74" s="209">
        <f t="shared" si="29"/>
        <v>0</v>
      </c>
      <c r="AE74" s="209">
        <f t="shared" si="29"/>
        <v>0</v>
      </c>
      <c r="AF74" s="209">
        <f t="shared" si="29"/>
        <v>0</v>
      </c>
      <c r="AG74" s="209">
        <f t="shared" si="29"/>
        <v>0</v>
      </c>
      <c r="AH74" s="209">
        <f t="shared" si="29"/>
        <v>0</v>
      </c>
      <c r="AI74" s="209">
        <f t="shared" si="29"/>
        <v>0</v>
      </c>
      <c r="AJ74" s="209">
        <f t="shared" si="29"/>
        <v>0</v>
      </c>
      <c r="AK74" s="209">
        <f t="shared" si="29"/>
        <v>0</v>
      </c>
      <c r="AL74" s="209">
        <f t="shared" si="29"/>
        <v>0</v>
      </c>
      <c r="AM74" s="209">
        <f t="shared" si="29"/>
        <v>0</v>
      </c>
      <c r="AN74" s="209">
        <f t="shared" si="29"/>
        <v>0</v>
      </c>
      <c r="AO74" s="209">
        <f t="shared" si="29"/>
        <v>0</v>
      </c>
      <c r="AP74" s="209">
        <f t="shared" si="29"/>
        <v>0</v>
      </c>
      <c r="AQ74" s="209">
        <f t="shared" si="29"/>
        <v>0</v>
      </c>
      <c r="AR74" s="209">
        <f t="shared" si="29"/>
        <v>0</v>
      </c>
      <c r="AS74" s="209">
        <f t="shared" si="29"/>
        <v>0</v>
      </c>
      <c r="AT74" s="209">
        <f t="shared" si="30"/>
        <v>0</v>
      </c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</row>
    <row r="75" spans="1:86" x14ac:dyDescent="0.2">
      <c r="A75" s="305">
        <f t="shared" si="19"/>
        <v>2045</v>
      </c>
      <c r="B75" s="308">
        <f>'QUANTITIES - ALT 2'!L28-('QUANTITIES - ALT 2'!L28*'CAPITAL (MATERIAL) ALT 2'!$P$3)</f>
        <v>0</v>
      </c>
      <c r="C75" s="300">
        <f>'QUANTITIES - ALT 2'!M28-('QUANTITIES - ALT 2'!M28*'CAPITAL (MATERIAL) ALT 2'!$P$3)</f>
        <v>0</v>
      </c>
      <c r="D75" s="300">
        <f>'QUANTITIES - ALT 2'!N28-('QUANTITIES - ALT 2'!N28*'CAPITAL (MATERIAL) ALT 2'!$P$3)</f>
        <v>0</v>
      </c>
      <c r="E75" s="300">
        <f>'QUANTITIES - ALT 2'!O28-('QUANTITIES - ALT 2'!O28*'CAPITAL (MATERIAL) ALT 2'!$P$3)</f>
        <v>0</v>
      </c>
      <c r="F75" s="309">
        <f t="shared" si="28"/>
        <v>0</v>
      </c>
      <c r="G75" s="310">
        <f t="shared" si="20"/>
        <v>0</v>
      </c>
      <c r="H75" s="288">
        <f t="shared" si="20"/>
        <v>0</v>
      </c>
      <c r="I75" s="288">
        <f t="shared" si="20"/>
        <v>0</v>
      </c>
      <c r="J75" s="288">
        <f t="shared" si="20"/>
        <v>0</v>
      </c>
      <c r="K75" s="289">
        <f t="shared" si="24"/>
        <v>0</v>
      </c>
      <c r="L75" s="297"/>
      <c r="M75" s="125">
        <f t="shared" si="22"/>
        <v>0</v>
      </c>
      <c r="N75" s="209">
        <f t="shared" si="26"/>
        <v>0</v>
      </c>
      <c r="O75" s="209">
        <f t="shared" si="26"/>
        <v>0</v>
      </c>
      <c r="P75" s="209">
        <f t="shared" si="26"/>
        <v>0</v>
      </c>
      <c r="Q75" s="209">
        <f t="shared" si="26"/>
        <v>0</v>
      </c>
      <c r="R75" s="209">
        <f t="shared" si="26"/>
        <v>0</v>
      </c>
      <c r="S75" s="209">
        <f t="shared" si="26"/>
        <v>0</v>
      </c>
      <c r="T75" s="209">
        <f t="shared" si="26"/>
        <v>0</v>
      </c>
      <c r="U75" s="209">
        <f t="shared" si="26"/>
        <v>0</v>
      </c>
      <c r="V75" s="209">
        <f t="shared" si="26"/>
        <v>0</v>
      </c>
      <c r="W75" s="209">
        <f t="shared" ref="W75:AL88" si="31">IF($A75+10=W$51,SUM($G75:$J75),IF($A75+20=W$51,SUM($G75:$J75),IF($A75+30=W$51,SUM($G75:$J75),0)))</f>
        <v>0</v>
      </c>
      <c r="X75" s="209">
        <f t="shared" si="31"/>
        <v>0</v>
      </c>
      <c r="Y75" s="209">
        <f t="shared" si="31"/>
        <v>0</v>
      </c>
      <c r="Z75" s="209">
        <f t="shared" si="31"/>
        <v>0</v>
      </c>
      <c r="AA75" s="209">
        <f t="shared" si="31"/>
        <v>0</v>
      </c>
      <c r="AB75" s="209">
        <f t="shared" si="31"/>
        <v>0</v>
      </c>
      <c r="AC75" s="209">
        <f t="shared" si="31"/>
        <v>0</v>
      </c>
      <c r="AD75" s="209">
        <f t="shared" si="31"/>
        <v>0</v>
      </c>
      <c r="AE75" s="209">
        <f t="shared" si="31"/>
        <v>0</v>
      </c>
      <c r="AF75" s="209">
        <f t="shared" si="31"/>
        <v>0</v>
      </c>
      <c r="AG75" s="209">
        <f t="shared" si="31"/>
        <v>0</v>
      </c>
      <c r="AH75" s="209">
        <f t="shared" si="31"/>
        <v>0</v>
      </c>
      <c r="AI75" s="209">
        <f t="shared" si="31"/>
        <v>0</v>
      </c>
      <c r="AJ75" s="209">
        <f t="shared" si="31"/>
        <v>0</v>
      </c>
      <c r="AK75" s="209">
        <f t="shared" si="31"/>
        <v>0</v>
      </c>
      <c r="AL75" s="209">
        <f t="shared" si="31"/>
        <v>0</v>
      </c>
      <c r="AM75" s="209">
        <f t="shared" si="29"/>
        <v>0</v>
      </c>
      <c r="AN75" s="209">
        <f t="shared" si="29"/>
        <v>0</v>
      </c>
      <c r="AO75" s="209">
        <f t="shared" si="29"/>
        <v>0</v>
      </c>
      <c r="AP75" s="209">
        <f t="shared" si="29"/>
        <v>0</v>
      </c>
      <c r="AQ75" s="209">
        <f t="shared" si="29"/>
        <v>0</v>
      </c>
      <c r="AR75" s="209">
        <f t="shared" si="29"/>
        <v>0</v>
      </c>
      <c r="AS75" s="209">
        <f t="shared" si="29"/>
        <v>0</v>
      </c>
      <c r="AT75" s="209">
        <f t="shared" si="30"/>
        <v>0</v>
      </c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</row>
    <row r="76" spans="1:86" x14ac:dyDescent="0.2">
      <c r="A76" s="305">
        <f t="shared" si="19"/>
        <v>2046</v>
      </c>
      <c r="B76" s="308">
        <f>'QUANTITIES - ALT 2'!L29-('QUANTITIES - ALT 2'!L29*'CAPITAL (MATERIAL) ALT 2'!$P$3)</f>
        <v>0</v>
      </c>
      <c r="C76" s="300">
        <f>'QUANTITIES - ALT 2'!M29-('QUANTITIES - ALT 2'!M29*'CAPITAL (MATERIAL) ALT 2'!$P$3)</f>
        <v>0</v>
      </c>
      <c r="D76" s="300">
        <f>'QUANTITIES - ALT 2'!N29-('QUANTITIES - ALT 2'!N29*'CAPITAL (MATERIAL) ALT 2'!$P$3)</f>
        <v>0</v>
      </c>
      <c r="E76" s="300">
        <f>'QUANTITIES - ALT 2'!O29-('QUANTITIES - ALT 2'!O29*'CAPITAL (MATERIAL) ALT 2'!$P$3)</f>
        <v>0</v>
      </c>
      <c r="F76" s="309">
        <f t="shared" si="28"/>
        <v>0</v>
      </c>
      <c r="G76" s="310">
        <f t="shared" si="20"/>
        <v>0</v>
      </c>
      <c r="H76" s="288">
        <f t="shared" si="20"/>
        <v>0</v>
      </c>
      <c r="I76" s="288">
        <f t="shared" si="20"/>
        <v>0</v>
      </c>
      <c r="J76" s="288">
        <f t="shared" si="20"/>
        <v>0</v>
      </c>
      <c r="K76" s="289">
        <f t="shared" si="24"/>
        <v>0</v>
      </c>
      <c r="L76" s="297"/>
      <c r="M76" s="125">
        <f t="shared" si="22"/>
        <v>0</v>
      </c>
      <c r="N76" s="209">
        <f t="shared" ref="N76:AC88" si="32">IF($A76+10=N$51,SUM($G76:$J76),IF($A76+20=N$51,SUM($G76:$J76),IF($A76+30=N$51,SUM($G76:$J76),0)))</f>
        <v>0</v>
      </c>
      <c r="O76" s="209">
        <f t="shared" si="32"/>
        <v>0</v>
      </c>
      <c r="P76" s="209">
        <f t="shared" si="32"/>
        <v>0</v>
      </c>
      <c r="Q76" s="209">
        <f t="shared" si="32"/>
        <v>0</v>
      </c>
      <c r="R76" s="209">
        <f t="shared" si="32"/>
        <v>0</v>
      </c>
      <c r="S76" s="209">
        <f t="shared" si="32"/>
        <v>0</v>
      </c>
      <c r="T76" s="209">
        <f t="shared" si="32"/>
        <v>0</v>
      </c>
      <c r="U76" s="209">
        <f t="shared" si="32"/>
        <v>0</v>
      </c>
      <c r="V76" s="209">
        <f t="shared" si="32"/>
        <v>0</v>
      </c>
      <c r="W76" s="209">
        <f t="shared" si="32"/>
        <v>0</v>
      </c>
      <c r="X76" s="209">
        <f t="shared" si="32"/>
        <v>0</v>
      </c>
      <c r="Y76" s="209">
        <f t="shared" si="32"/>
        <v>0</v>
      </c>
      <c r="Z76" s="209">
        <f t="shared" si="32"/>
        <v>0</v>
      </c>
      <c r="AA76" s="209">
        <f t="shared" si="32"/>
        <v>0</v>
      </c>
      <c r="AB76" s="209">
        <f t="shared" si="32"/>
        <v>0</v>
      </c>
      <c r="AC76" s="209">
        <f t="shared" si="32"/>
        <v>0</v>
      </c>
      <c r="AD76" s="209">
        <f t="shared" si="31"/>
        <v>0</v>
      </c>
      <c r="AE76" s="209">
        <f t="shared" si="31"/>
        <v>0</v>
      </c>
      <c r="AF76" s="209">
        <f t="shared" si="31"/>
        <v>0</v>
      </c>
      <c r="AG76" s="209">
        <f t="shared" si="31"/>
        <v>0</v>
      </c>
      <c r="AH76" s="209">
        <f t="shared" si="31"/>
        <v>0</v>
      </c>
      <c r="AI76" s="209">
        <f t="shared" si="31"/>
        <v>0</v>
      </c>
      <c r="AJ76" s="209">
        <f t="shared" si="31"/>
        <v>0</v>
      </c>
      <c r="AK76" s="209">
        <f t="shared" si="31"/>
        <v>0</v>
      </c>
      <c r="AL76" s="209">
        <f t="shared" si="31"/>
        <v>0</v>
      </c>
      <c r="AM76" s="209">
        <f t="shared" si="29"/>
        <v>0</v>
      </c>
      <c r="AN76" s="209">
        <f t="shared" si="29"/>
        <v>0</v>
      </c>
      <c r="AO76" s="209">
        <f t="shared" si="29"/>
        <v>0</v>
      </c>
      <c r="AP76" s="209">
        <f t="shared" si="29"/>
        <v>0</v>
      </c>
      <c r="AQ76" s="209">
        <f t="shared" si="29"/>
        <v>0</v>
      </c>
      <c r="AR76" s="209">
        <f t="shared" si="29"/>
        <v>0</v>
      </c>
      <c r="AS76" s="209">
        <f t="shared" si="29"/>
        <v>0</v>
      </c>
      <c r="AT76" s="209">
        <f t="shared" si="30"/>
        <v>0</v>
      </c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</row>
    <row r="77" spans="1:86" x14ac:dyDescent="0.2">
      <c r="A77" s="305">
        <f t="shared" si="19"/>
        <v>2047</v>
      </c>
      <c r="B77" s="308">
        <f>'QUANTITIES - ALT 2'!L30-('QUANTITIES - ALT 2'!L30*'CAPITAL (MATERIAL) ALT 2'!$P$3)</f>
        <v>0</v>
      </c>
      <c r="C77" s="300">
        <f>'QUANTITIES - ALT 2'!M30-('QUANTITIES - ALT 2'!M30*'CAPITAL (MATERIAL) ALT 2'!$P$3)</f>
        <v>0</v>
      </c>
      <c r="D77" s="300">
        <f>'QUANTITIES - ALT 2'!N30-('QUANTITIES - ALT 2'!N30*'CAPITAL (MATERIAL) ALT 2'!$P$3)</f>
        <v>0</v>
      </c>
      <c r="E77" s="300">
        <f>'QUANTITIES - ALT 2'!O30-('QUANTITIES - ALT 2'!O30*'CAPITAL (MATERIAL) ALT 2'!$P$3)</f>
        <v>0</v>
      </c>
      <c r="F77" s="309">
        <f t="shared" si="28"/>
        <v>0</v>
      </c>
      <c r="G77" s="310">
        <f t="shared" si="20"/>
        <v>0</v>
      </c>
      <c r="H77" s="288">
        <f t="shared" si="20"/>
        <v>0</v>
      </c>
      <c r="I77" s="288">
        <f t="shared" si="20"/>
        <v>0</v>
      </c>
      <c r="J77" s="288">
        <f t="shared" si="20"/>
        <v>0</v>
      </c>
      <c r="K77" s="289">
        <f t="shared" si="24"/>
        <v>0</v>
      </c>
      <c r="L77" s="297"/>
      <c r="M77" s="125">
        <f t="shared" si="22"/>
        <v>0</v>
      </c>
      <c r="N77" s="209">
        <f t="shared" si="32"/>
        <v>0</v>
      </c>
      <c r="O77" s="209">
        <f t="shared" si="32"/>
        <v>0</v>
      </c>
      <c r="P77" s="209">
        <f t="shared" si="32"/>
        <v>0</v>
      </c>
      <c r="Q77" s="209">
        <f t="shared" si="32"/>
        <v>0</v>
      </c>
      <c r="R77" s="209">
        <f t="shared" si="32"/>
        <v>0</v>
      </c>
      <c r="S77" s="209">
        <f t="shared" si="32"/>
        <v>0</v>
      </c>
      <c r="T77" s="209">
        <f t="shared" si="32"/>
        <v>0</v>
      </c>
      <c r="U77" s="209">
        <f t="shared" si="32"/>
        <v>0</v>
      </c>
      <c r="V77" s="209">
        <f t="shared" si="32"/>
        <v>0</v>
      </c>
      <c r="W77" s="209">
        <f t="shared" si="32"/>
        <v>0</v>
      </c>
      <c r="X77" s="209">
        <f t="shared" si="32"/>
        <v>0</v>
      </c>
      <c r="Y77" s="209">
        <f t="shared" si="32"/>
        <v>0</v>
      </c>
      <c r="Z77" s="209">
        <f t="shared" si="32"/>
        <v>0</v>
      </c>
      <c r="AA77" s="209">
        <f t="shared" si="32"/>
        <v>0</v>
      </c>
      <c r="AB77" s="209">
        <f t="shared" si="32"/>
        <v>0</v>
      </c>
      <c r="AC77" s="209">
        <f t="shared" si="32"/>
        <v>0</v>
      </c>
      <c r="AD77" s="209">
        <f t="shared" si="31"/>
        <v>0</v>
      </c>
      <c r="AE77" s="209">
        <f t="shared" si="31"/>
        <v>0</v>
      </c>
      <c r="AF77" s="209">
        <f t="shared" si="31"/>
        <v>0</v>
      </c>
      <c r="AG77" s="209">
        <f t="shared" si="31"/>
        <v>0</v>
      </c>
      <c r="AH77" s="209">
        <f t="shared" si="31"/>
        <v>0</v>
      </c>
      <c r="AI77" s="209">
        <f t="shared" si="31"/>
        <v>0</v>
      </c>
      <c r="AJ77" s="209">
        <f t="shared" si="31"/>
        <v>0</v>
      </c>
      <c r="AK77" s="209">
        <f t="shared" si="31"/>
        <v>0</v>
      </c>
      <c r="AL77" s="209">
        <f t="shared" si="31"/>
        <v>0</v>
      </c>
      <c r="AM77" s="209">
        <f t="shared" si="29"/>
        <v>0</v>
      </c>
      <c r="AN77" s="209">
        <f t="shared" ref="AN77:AT77" si="33">IF($A77+10=AN$51,SUM($G77:$J77),IF($A77+20=AN$51,SUM($G77:$J77),IF($A77+30=AN$51,SUM($G77:$J77),0)))</f>
        <v>0</v>
      </c>
      <c r="AO77" s="209">
        <f t="shared" si="33"/>
        <v>0</v>
      </c>
      <c r="AP77" s="209">
        <f t="shared" si="33"/>
        <v>0</v>
      </c>
      <c r="AQ77" s="209">
        <f t="shared" si="33"/>
        <v>0</v>
      </c>
      <c r="AR77" s="209">
        <f t="shared" si="33"/>
        <v>0</v>
      </c>
      <c r="AS77" s="209">
        <f t="shared" si="33"/>
        <v>0</v>
      </c>
      <c r="AT77" s="209">
        <f t="shared" si="33"/>
        <v>0</v>
      </c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</row>
    <row r="78" spans="1:86" x14ac:dyDescent="0.2">
      <c r="A78" s="305">
        <f t="shared" si="19"/>
        <v>2048</v>
      </c>
      <c r="B78" s="308">
        <f>'QUANTITIES - ALT 2'!L31-('QUANTITIES - ALT 2'!L31*'CAPITAL (MATERIAL) ALT 2'!$P$3)</f>
        <v>0</v>
      </c>
      <c r="C78" s="300">
        <f>'QUANTITIES - ALT 2'!M31-('QUANTITIES - ALT 2'!M31*'CAPITAL (MATERIAL) ALT 2'!$P$3)</f>
        <v>0</v>
      </c>
      <c r="D78" s="300">
        <f>'QUANTITIES - ALT 2'!N31-('QUANTITIES - ALT 2'!N31*'CAPITAL (MATERIAL) ALT 2'!$P$3)</f>
        <v>0</v>
      </c>
      <c r="E78" s="300">
        <f>'QUANTITIES - ALT 2'!O31-('QUANTITIES - ALT 2'!O31*'CAPITAL (MATERIAL) ALT 2'!$P$3)</f>
        <v>0</v>
      </c>
      <c r="F78" s="309">
        <f t="shared" si="28"/>
        <v>0</v>
      </c>
      <c r="G78" s="310">
        <f t="shared" si="20"/>
        <v>0</v>
      </c>
      <c r="H78" s="288">
        <f t="shared" si="20"/>
        <v>0</v>
      </c>
      <c r="I78" s="288">
        <f t="shared" si="20"/>
        <v>0</v>
      </c>
      <c r="J78" s="288">
        <f t="shared" si="20"/>
        <v>0</v>
      </c>
      <c r="K78" s="289">
        <f t="shared" si="24"/>
        <v>0</v>
      </c>
      <c r="L78" s="297"/>
      <c r="M78" s="125">
        <f t="shared" si="22"/>
        <v>0</v>
      </c>
      <c r="N78" s="209">
        <f t="shared" si="32"/>
        <v>0</v>
      </c>
      <c r="O78" s="209">
        <f t="shared" si="32"/>
        <v>0</v>
      </c>
      <c r="P78" s="209">
        <f t="shared" si="32"/>
        <v>0</v>
      </c>
      <c r="Q78" s="209">
        <f t="shared" si="32"/>
        <v>0</v>
      </c>
      <c r="R78" s="209">
        <f t="shared" si="32"/>
        <v>0</v>
      </c>
      <c r="S78" s="209">
        <f t="shared" si="32"/>
        <v>0</v>
      </c>
      <c r="T78" s="209">
        <f t="shared" si="32"/>
        <v>0</v>
      </c>
      <c r="U78" s="209">
        <f t="shared" si="32"/>
        <v>0</v>
      </c>
      <c r="V78" s="209">
        <f t="shared" si="32"/>
        <v>0</v>
      </c>
      <c r="W78" s="209">
        <f t="shared" si="32"/>
        <v>0</v>
      </c>
      <c r="X78" s="209">
        <f t="shared" si="32"/>
        <v>0</v>
      </c>
      <c r="Y78" s="209">
        <f t="shared" si="32"/>
        <v>0</v>
      </c>
      <c r="Z78" s="209">
        <f t="shared" si="32"/>
        <v>0</v>
      </c>
      <c r="AA78" s="209">
        <f t="shared" si="32"/>
        <v>0</v>
      </c>
      <c r="AB78" s="209">
        <f t="shared" si="32"/>
        <v>0</v>
      </c>
      <c r="AC78" s="209">
        <f t="shared" si="32"/>
        <v>0</v>
      </c>
      <c r="AD78" s="209">
        <f t="shared" si="31"/>
        <v>0</v>
      </c>
      <c r="AE78" s="209">
        <f t="shared" si="31"/>
        <v>0</v>
      </c>
      <c r="AF78" s="209">
        <f t="shared" si="31"/>
        <v>0</v>
      </c>
      <c r="AG78" s="209">
        <f t="shared" si="31"/>
        <v>0</v>
      </c>
      <c r="AH78" s="209">
        <f t="shared" si="31"/>
        <v>0</v>
      </c>
      <c r="AI78" s="209">
        <f t="shared" si="31"/>
        <v>0</v>
      </c>
      <c r="AJ78" s="209">
        <f t="shared" si="31"/>
        <v>0</v>
      </c>
      <c r="AK78" s="209">
        <f t="shared" si="31"/>
        <v>0</v>
      </c>
      <c r="AL78" s="209">
        <f t="shared" si="31"/>
        <v>0</v>
      </c>
      <c r="AM78" s="209">
        <f t="shared" ref="AM78:AT88" si="34">IF($A78+10=AM$51,SUM($G78:$J78),IF($A78+20=AM$51,SUM($G78:$J78),IF($A78+30=AM$51,SUM($G78:$J78),0)))</f>
        <v>0</v>
      </c>
      <c r="AN78" s="209">
        <f t="shared" si="34"/>
        <v>0</v>
      </c>
      <c r="AO78" s="209">
        <f t="shared" si="34"/>
        <v>0</v>
      </c>
      <c r="AP78" s="209">
        <f t="shared" si="34"/>
        <v>0</v>
      </c>
      <c r="AQ78" s="209">
        <f t="shared" si="34"/>
        <v>0</v>
      </c>
      <c r="AR78" s="209">
        <f t="shared" si="34"/>
        <v>0</v>
      </c>
      <c r="AS78" s="209">
        <f t="shared" si="34"/>
        <v>0</v>
      </c>
      <c r="AT78" s="209">
        <f t="shared" si="34"/>
        <v>0</v>
      </c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</row>
    <row r="79" spans="1:86" x14ac:dyDescent="0.2">
      <c r="A79" s="305">
        <f t="shared" si="19"/>
        <v>2049</v>
      </c>
      <c r="B79" s="308">
        <f>'QUANTITIES - ALT 2'!L32-('QUANTITIES - ALT 2'!L32*'CAPITAL (MATERIAL) ALT 2'!$P$3)</f>
        <v>0</v>
      </c>
      <c r="C79" s="300">
        <f>'QUANTITIES - ALT 2'!M32-('QUANTITIES - ALT 2'!M32*'CAPITAL (MATERIAL) ALT 2'!$P$3)</f>
        <v>0</v>
      </c>
      <c r="D79" s="300">
        <f>'QUANTITIES - ALT 2'!N32-('QUANTITIES - ALT 2'!N32*'CAPITAL (MATERIAL) ALT 2'!$P$3)</f>
        <v>0</v>
      </c>
      <c r="E79" s="300">
        <f>'QUANTITIES - ALT 2'!O32-('QUANTITIES - ALT 2'!O32*'CAPITAL (MATERIAL) ALT 2'!$P$3)</f>
        <v>0</v>
      </c>
      <c r="F79" s="309">
        <f t="shared" si="28"/>
        <v>0</v>
      </c>
      <c r="G79" s="310">
        <f t="shared" si="20"/>
        <v>0</v>
      </c>
      <c r="H79" s="288">
        <f t="shared" si="20"/>
        <v>0</v>
      </c>
      <c r="I79" s="288">
        <f t="shared" si="20"/>
        <v>0</v>
      </c>
      <c r="J79" s="288">
        <f t="shared" si="20"/>
        <v>0</v>
      </c>
      <c r="K79" s="289">
        <f t="shared" si="24"/>
        <v>0</v>
      </c>
      <c r="L79" s="297"/>
      <c r="M79" s="125">
        <f t="shared" si="22"/>
        <v>0</v>
      </c>
      <c r="N79" s="209">
        <f t="shared" si="32"/>
        <v>0</v>
      </c>
      <c r="O79" s="209">
        <f t="shared" si="32"/>
        <v>0</v>
      </c>
      <c r="P79" s="209">
        <f t="shared" si="32"/>
        <v>0</v>
      </c>
      <c r="Q79" s="209">
        <f t="shared" si="32"/>
        <v>0</v>
      </c>
      <c r="R79" s="209">
        <f t="shared" si="32"/>
        <v>0</v>
      </c>
      <c r="S79" s="209">
        <f t="shared" si="32"/>
        <v>0</v>
      </c>
      <c r="T79" s="209">
        <f t="shared" si="32"/>
        <v>0</v>
      </c>
      <c r="U79" s="209">
        <f t="shared" si="32"/>
        <v>0</v>
      </c>
      <c r="V79" s="209">
        <f t="shared" si="32"/>
        <v>0</v>
      </c>
      <c r="W79" s="209">
        <f t="shared" si="32"/>
        <v>0</v>
      </c>
      <c r="X79" s="209">
        <f t="shared" si="32"/>
        <v>0</v>
      </c>
      <c r="Y79" s="209">
        <f t="shared" si="32"/>
        <v>0</v>
      </c>
      <c r="Z79" s="209">
        <f t="shared" si="32"/>
        <v>0</v>
      </c>
      <c r="AA79" s="209">
        <f t="shared" si="32"/>
        <v>0</v>
      </c>
      <c r="AB79" s="209">
        <f t="shared" si="32"/>
        <v>0</v>
      </c>
      <c r="AC79" s="209">
        <f t="shared" si="32"/>
        <v>0</v>
      </c>
      <c r="AD79" s="209">
        <f t="shared" si="31"/>
        <v>0</v>
      </c>
      <c r="AE79" s="209">
        <f t="shared" si="31"/>
        <v>0</v>
      </c>
      <c r="AF79" s="209">
        <f t="shared" si="31"/>
        <v>0</v>
      </c>
      <c r="AG79" s="209">
        <f t="shared" si="31"/>
        <v>0</v>
      </c>
      <c r="AH79" s="209">
        <f t="shared" si="31"/>
        <v>0</v>
      </c>
      <c r="AI79" s="209">
        <f t="shared" si="31"/>
        <v>0</v>
      </c>
      <c r="AJ79" s="209">
        <f t="shared" si="31"/>
        <v>0</v>
      </c>
      <c r="AK79" s="209">
        <f t="shared" si="31"/>
        <v>0</v>
      </c>
      <c r="AL79" s="209">
        <f t="shared" si="31"/>
        <v>0</v>
      </c>
      <c r="AM79" s="209">
        <f t="shared" si="34"/>
        <v>0</v>
      </c>
      <c r="AN79" s="209">
        <f t="shared" si="34"/>
        <v>0</v>
      </c>
      <c r="AO79" s="209">
        <f t="shared" si="34"/>
        <v>0</v>
      </c>
      <c r="AP79" s="209">
        <f t="shared" si="34"/>
        <v>0</v>
      </c>
      <c r="AQ79" s="209">
        <f t="shared" si="34"/>
        <v>0</v>
      </c>
      <c r="AR79" s="209">
        <f t="shared" si="34"/>
        <v>0</v>
      </c>
      <c r="AS79" s="209">
        <f t="shared" si="34"/>
        <v>0</v>
      </c>
      <c r="AT79" s="209">
        <f t="shared" si="34"/>
        <v>0</v>
      </c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</row>
    <row r="80" spans="1:86" x14ac:dyDescent="0.2">
      <c r="A80" s="305">
        <f t="shared" si="19"/>
        <v>2050</v>
      </c>
      <c r="B80" s="308">
        <f>'QUANTITIES - ALT 2'!L33-('QUANTITIES - ALT 2'!L33*'CAPITAL (MATERIAL) ALT 2'!$P$3)</f>
        <v>0</v>
      </c>
      <c r="C80" s="300">
        <f>'QUANTITIES - ALT 2'!M33-('QUANTITIES - ALT 2'!M33*'CAPITAL (MATERIAL) ALT 2'!$P$3)</f>
        <v>0</v>
      </c>
      <c r="D80" s="300">
        <f>'QUANTITIES - ALT 2'!N33-('QUANTITIES - ALT 2'!N33*'CAPITAL (MATERIAL) ALT 2'!$P$3)</f>
        <v>0</v>
      </c>
      <c r="E80" s="300">
        <f>'QUANTITIES - ALT 2'!O33-('QUANTITIES - ALT 2'!O33*'CAPITAL (MATERIAL) ALT 2'!$P$3)</f>
        <v>0</v>
      </c>
      <c r="F80" s="309">
        <f t="shared" si="28"/>
        <v>0</v>
      </c>
      <c r="G80" s="310">
        <f t="shared" si="20"/>
        <v>0</v>
      </c>
      <c r="H80" s="288">
        <f t="shared" si="20"/>
        <v>0</v>
      </c>
      <c r="I80" s="288">
        <f t="shared" si="20"/>
        <v>0</v>
      </c>
      <c r="J80" s="288">
        <f t="shared" ref="J80:J88" si="35">E80*$E$5</f>
        <v>0</v>
      </c>
      <c r="K80" s="289">
        <f t="shared" si="24"/>
        <v>0</v>
      </c>
      <c r="L80" s="297"/>
      <c r="M80" s="125">
        <f t="shared" si="22"/>
        <v>0</v>
      </c>
      <c r="N80" s="209">
        <f t="shared" si="32"/>
        <v>0</v>
      </c>
      <c r="O80" s="209">
        <f t="shared" si="32"/>
        <v>0</v>
      </c>
      <c r="P80" s="209">
        <f t="shared" si="32"/>
        <v>0</v>
      </c>
      <c r="Q80" s="209">
        <f t="shared" si="32"/>
        <v>0</v>
      </c>
      <c r="R80" s="209">
        <f t="shared" si="32"/>
        <v>0</v>
      </c>
      <c r="S80" s="209">
        <f t="shared" si="32"/>
        <v>0</v>
      </c>
      <c r="T80" s="209">
        <f t="shared" si="32"/>
        <v>0</v>
      </c>
      <c r="U80" s="209">
        <f t="shared" si="32"/>
        <v>0</v>
      </c>
      <c r="V80" s="209">
        <f t="shared" si="32"/>
        <v>0</v>
      </c>
      <c r="W80" s="209">
        <f t="shared" si="32"/>
        <v>0</v>
      </c>
      <c r="X80" s="209">
        <f t="shared" si="32"/>
        <v>0</v>
      </c>
      <c r="Y80" s="209">
        <f t="shared" si="32"/>
        <v>0</v>
      </c>
      <c r="Z80" s="209">
        <f t="shared" si="32"/>
        <v>0</v>
      </c>
      <c r="AA80" s="209">
        <f t="shared" si="32"/>
        <v>0</v>
      </c>
      <c r="AB80" s="209">
        <f t="shared" si="32"/>
        <v>0</v>
      </c>
      <c r="AC80" s="209">
        <f t="shared" si="32"/>
        <v>0</v>
      </c>
      <c r="AD80" s="209">
        <f t="shared" si="31"/>
        <v>0</v>
      </c>
      <c r="AE80" s="209">
        <f t="shared" si="31"/>
        <v>0</v>
      </c>
      <c r="AF80" s="209">
        <f t="shared" si="31"/>
        <v>0</v>
      </c>
      <c r="AG80" s="209">
        <f t="shared" si="31"/>
        <v>0</v>
      </c>
      <c r="AH80" s="209">
        <f t="shared" si="31"/>
        <v>0</v>
      </c>
      <c r="AI80" s="209">
        <f t="shared" si="31"/>
        <v>0</v>
      </c>
      <c r="AJ80" s="209">
        <f t="shared" si="31"/>
        <v>0</v>
      </c>
      <c r="AK80" s="209">
        <f t="shared" si="31"/>
        <v>0</v>
      </c>
      <c r="AL80" s="209">
        <f t="shared" si="31"/>
        <v>0</v>
      </c>
      <c r="AM80" s="209">
        <f t="shared" si="34"/>
        <v>0</v>
      </c>
      <c r="AN80" s="209">
        <f t="shared" si="34"/>
        <v>0</v>
      </c>
      <c r="AO80" s="209">
        <f t="shared" si="34"/>
        <v>0</v>
      </c>
      <c r="AP80" s="209">
        <f t="shared" si="34"/>
        <v>0</v>
      </c>
      <c r="AQ80" s="209">
        <f t="shared" si="34"/>
        <v>0</v>
      </c>
      <c r="AR80" s="209">
        <f t="shared" si="34"/>
        <v>0</v>
      </c>
      <c r="AS80" s="209">
        <f t="shared" si="34"/>
        <v>0</v>
      </c>
      <c r="AT80" s="209">
        <f t="shared" si="34"/>
        <v>0</v>
      </c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</row>
    <row r="81" spans="1:86" x14ac:dyDescent="0.2">
      <c r="A81" s="305">
        <f t="shared" si="19"/>
        <v>2051</v>
      </c>
      <c r="B81" s="308">
        <f>'QUANTITIES - ALT 2'!L34-('QUANTITIES - ALT 2'!L34*'CAPITAL (MATERIAL) ALT 2'!$P$3)</f>
        <v>0</v>
      </c>
      <c r="C81" s="300">
        <f>'QUANTITIES - ALT 2'!M34-('QUANTITIES - ALT 2'!M34*'CAPITAL (MATERIAL) ALT 2'!$P$3)</f>
        <v>0</v>
      </c>
      <c r="D81" s="300">
        <f>'QUANTITIES - ALT 2'!N34-('QUANTITIES - ALT 2'!N34*'CAPITAL (MATERIAL) ALT 2'!$P$3)</f>
        <v>0</v>
      </c>
      <c r="E81" s="300">
        <f>'QUANTITIES - ALT 2'!O34-('QUANTITIES - ALT 2'!O34*'CAPITAL (MATERIAL) ALT 2'!$P$3)</f>
        <v>0</v>
      </c>
      <c r="F81" s="309">
        <f t="shared" si="28"/>
        <v>0</v>
      </c>
      <c r="G81" s="310">
        <f t="shared" ref="G81:I88" si="36">B81*$E$5</f>
        <v>0</v>
      </c>
      <c r="H81" s="288">
        <f t="shared" si="36"/>
        <v>0</v>
      </c>
      <c r="I81" s="288">
        <f t="shared" si="36"/>
        <v>0</v>
      </c>
      <c r="J81" s="288">
        <f t="shared" si="35"/>
        <v>0</v>
      </c>
      <c r="K81" s="289">
        <f t="shared" si="24"/>
        <v>0</v>
      </c>
      <c r="L81" s="297"/>
      <c r="M81" s="125">
        <f t="shared" si="22"/>
        <v>0</v>
      </c>
      <c r="N81" s="209">
        <f t="shared" si="32"/>
        <v>0</v>
      </c>
      <c r="O81" s="209">
        <f t="shared" si="32"/>
        <v>0</v>
      </c>
      <c r="P81" s="209">
        <f t="shared" si="32"/>
        <v>0</v>
      </c>
      <c r="Q81" s="209">
        <f t="shared" si="32"/>
        <v>0</v>
      </c>
      <c r="R81" s="209">
        <f t="shared" si="32"/>
        <v>0</v>
      </c>
      <c r="S81" s="209">
        <f t="shared" si="32"/>
        <v>0</v>
      </c>
      <c r="T81" s="209">
        <f t="shared" si="32"/>
        <v>0</v>
      </c>
      <c r="U81" s="209">
        <f t="shared" si="32"/>
        <v>0</v>
      </c>
      <c r="V81" s="209">
        <f t="shared" si="32"/>
        <v>0</v>
      </c>
      <c r="W81" s="209">
        <f t="shared" si="32"/>
        <v>0</v>
      </c>
      <c r="X81" s="209">
        <f t="shared" si="32"/>
        <v>0</v>
      </c>
      <c r="Y81" s="209">
        <f t="shared" si="32"/>
        <v>0</v>
      </c>
      <c r="Z81" s="209">
        <f t="shared" si="32"/>
        <v>0</v>
      </c>
      <c r="AA81" s="209">
        <f t="shared" si="32"/>
        <v>0</v>
      </c>
      <c r="AB81" s="209">
        <f t="shared" si="32"/>
        <v>0</v>
      </c>
      <c r="AC81" s="209">
        <f t="shared" si="32"/>
        <v>0</v>
      </c>
      <c r="AD81" s="209">
        <f t="shared" si="31"/>
        <v>0</v>
      </c>
      <c r="AE81" s="209">
        <f t="shared" si="31"/>
        <v>0</v>
      </c>
      <c r="AF81" s="209">
        <f t="shared" si="31"/>
        <v>0</v>
      </c>
      <c r="AG81" s="209">
        <f t="shared" si="31"/>
        <v>0</v>
      </c>
      <c r="AH81" s="209">
        <f t="shared" si="31"/>
        <v>0</v>
      </c>
      <c r="AI81" s="209">
        <f t="shared" si="31"/>
        <v>0</v>
      </c>
      <c r="AJ81" s="209">
        <f t="shared" si="31"/>
        <v>0</v>
      </c>
      <c r="AK81" s="209">
        <f t="shared" si="31"/>
        <v>0</v>
      </c>
      <c r="AL81" s="209">
        <f t="shared" si="31"/>
        <v>0</v>
      </c>
      <c r="AM81" s="209">
        <f t="shared" si="34"/>
        <v>0</v>
      </c>
      <c r="AN81" s="209">
        <f t="shared" si="34"/>
        <v>0</v>
      </c>
      <c r="AO81" s="209">
        <f t="shared" si="34"/>
        <v>0</v>
      </c>
      <c r="AP81" s="209">
        <f t="shared" si="34"/>
        <v>0</v>
      </c>
      <c r="AQ81" s="209">
        <f t="shared" si="34"/>
        <v>0</v>
      </c>
      <c r="AR81" s="209">
        <f t="shared" si="34"/>
        <v>0</v>
      </c>
      <c r="AS81" s="209">
        <f t="shared" si="34"/>
        <v>0</v>
      </c>
      <c r="AT81" s="209">
        <f t="shared" si="34"/>
        <v>0</v>
      </c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</row>
    <row r="82" spans="1:86" x14ac:dyDescent="0.2">
      <c r="A82" s="305">
        <f t="shared" si="19"/>
        <v>2052</v>
      </c>
      <c r="B82" s="308">
        <f>'QUANTITIES - ALT 2'!L35-('QUANTITIES - ALT 2'!L35*'CAPITAL (MATERIAL) ALT 2'!$P$3)</f>
        <v>0</v>
      </c>
      <c r="C82" s="300">
        <f>'QUANTITIES - ALT 2'!M35-('QUANTITIES - ALT 2'!M35*'CAPITAL (MATERIAL) ALT 2'!$P$3)</f>
        <v>0</v>
      </c>
      <c r="D82" s="300">
        <f>'QUANTITIES - ALT 2'!N35-('QUANTITIES - ALT 2'!N35*'CAPITAL (MATERIAL) ALT 2'!$P$3)</f>
        <v>0</v>
      </c>
      <c r="E82" s="300">
        <f>'QUANTITIES - ALT 2'!O35-('QUANTITIES - ALT 2'!O35*'CAPITAL (MATERIAL) ALT 2'!$P$3)</f>
        <v>0</v>
      </c>
      <c r="F82" s="309">
        <f t="shared" si="28"/>
        <v>0</v>
      </c>
      <c r="G82" s="310">
        <f t="shared" si="36"/>
        <v>0</v>
      </c>
      <c r="H82" s="288">
        <f t="shared" si="36"/>
        <v>0</v>
      </c>
      <c r="I82" s="288">
        <f t="shared" si="36"/>
        <v>0</v>
      </c>
      <c r="J82" s="288">
        <f t="shared" si="35"/>
        <v>0</v>
      </c>
      <c r="K82" s="289">
        <f t="shared" si="24"/>
        <v>0</v>
      </c>
      <c r="L82" s="297"/>
      <c r="M82" s="125">
        <f t="shared" si="22"/>
        <v>0</v>
      </c>
      <c r="N82" s="209">
        <f t="shared" si="32"/>
        <v>0</v>
      </c>
      <c r="O82" s="209">
        <f t="shared" si="32"/>
        <v>0</v>
      </c>
      <c r="P82" s="209">
        <f t="shared" si="32"/>
        <v>0</v>
      </c>
      <c r="Q82" s="209">
        <f t="shared" si="32"/>
        <v>0</v>
      </c>
      <c r="R82" s="209">
        <f t="shared" si="32"/>
        <v>0</v>
      </c>
      <c r="S82" s="209">
        <f t="shared" si="32"/>
        <v>0</v>
      </c>
      <c r="T82" s="209">
        <f t="shared" si="32"/>
        <v>0</v>
      </c>
      <c r="U82" s="209">
        <f t="shared" si="32"/>
        <v>0</v>
      </c>
      <c r="V82" s="209">
        <f t="shared" si="32"/>
        <v>0</v>
      </c>
      <c r="W82" s="209">
        <f t="shared" si="32"/>
        <v>0</v>
      </c>
      <c r="X82" s="209">
        <f t="shared" si="32"/>
        <v>0</v>
      </c>
      <c r="Y82" s="209">
        <f t="shared" si="32"/>
        <v>0</v>
      </c>
      <c r="Z82" s="209">
        <f t="shared" si="32"/>
        <v>0</v>
      </c>
      <c r="AA82" s="209">
        <f t="shared" si="32"/>
        <v>0</v>
      </c>
      <c r="AB82" s="209">
        <f t="shared" si="32"/>
        <v>0</v>
      </c>
      <c r="AC82" s="209">
        <f t="shared" si="32"/>
        <v>0</v>
      </c>
      <c r="AD82" s="209">
        <f t="shared" si="31"/>
        <v>0</v>
      </c>
      <c r="AE82" s="209">
        <f t="shared" si="31"/>
        <v>0</v>
      </c>
      <c r="AF82" s="209">
        <f t="shared" si="31"/>
        <v>0</v>
      </c>
      <c r="AG82" s="209">
        <f t="shared" si="31"/>
        <v>0</v>
      </c>
      <c r="AH82" s="209">
        <f t="shared" si="31"/>
        <v>0</v>
      </c>
      <c r="AI82" s="209">
        <f t="shared" si="31"/>
        <v>0</v>
      </c>
      <c r="AJ82" s="209">
        <f t="shared" si="31"/>
        <v>0</v>
      </c>
      <c r="AK82" s="209">
        <f t="shared" si="31"/>
        <v>0</v>
      </c>
      <c r="AL82" s="209">
        <f t="shared" si="31"/>
        <v>0</v>
      </c>
      <c r="AM82" s="209">
        <f t="shared" si="34"/>
        <v>0</v>
      </c>
      <c r="AN82" s="209">
        <f t="shared" si="34"/>
        <v>0</v>
      </c>
      <c r="AO82" s="209">
        <f t="shared" si="34"/>
        <v>0</v>
      </c>
      <c r="AP82" s="209">
        <f t="shared" si="34"/>
        <v>0</v>
      </c>
      <c r="AQ82" s="209">
        <f t="shared" si="34"/>
        <v>0</v>
      </c>
      <c r="AR82" s="209">
        <f t="shared" si="34"/>
        <v>0</v>
      </c>
      <c r="AS82" s="209">
        <f t="shared" si="34"/>
        <v>0</v>
      </c>
      <c r="AT82" s="209">
        <f t="shared" si="34"/>
        <v>0</v>
      </c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</row>
    <row r="83" spans="1:86" x14ac:dyDescent="0.2">
      <c r="A83" s="305">
        <f t="shared" si="19"/>
        <v>2053</v>
      </c>
      <c r="B83" s="308">
        <f>'QUANTITIES - ALT 2'!L36-('QUANTITIES - ALT 2'!L36*'CAPITAL (MATERIAL) ALT 2'!$P$3)</f>
        <v>0</v>
      </c>
      <c r="C83" s="300">
        <f>'QUANTITIES - ALT 2'!M36-('QUANTITIES - ALT 2'!M36*'CAPITAL (MATERIAL) ALT 2'!$P$3)</f>
        <v>0</v>
      </c>
      <c r="D83" s="300">
        <f>'QUANTITIES - ALT 2'!N36-('QUANTITIES - ALT 2'!N36*'CAPITAL (MATERIAL) ALT 2'!$P$3)</f>
        <v>0</v>
      </c>
      <c r="E83" s="300">
        <f>'QUANTITIES - ALT 2'!O36-('QUANTITIES - ALT 2'!O36*'CAPITAL (MATERIAL) ALT 2'!$P$3)</f>
        <v>0</v>
      </c>
      <c r="F83" s="309">
        <f t="shared" si="28"/>
        <v>0</v>
      </c>
      <c r="G83" s="310">
        <f t="shared" si="36"/>
        <v>0</v>
      </c>
      <c r="H83" s="288">
        <f t="shared" si="36"/>
        <v>0</v>
      </c>
      <c r="I83" s="288">
        <f t="shared" si="36"/>
        <v>0</v>
      </c>
      <c r="J83" s="288">
        <f t="shared" si="35"/>
        <v>0</v>
      </c>
      <c r="K83" s="289">
        <f t="shared" si="24"/>
        <v>0</v>
      </c>
      <c r="L83" s="297"/>
      <c r="M83" s="125">
        <f t="shared" si="22"/>
        <v>0</v>
      </c>
      <c r="N83" s="209">
        <f t="shared" si="32"/>
        <v>0</v>
      </c>
      <c r="O83" s="209">
        <f t="shared" si="32"/>
        <v>0</v>
      </c>
      <c r="P83" s="209">
        <f t="shared" si="32"/>
        <v>0</v>
      </c>
      <c r="Q83" s="209">
        <f t="shared" si="32"/>
        <v>0</v>
      </c>
      <c r="R83" s="209">
        <f t="shared" si="32"/>
        <v>0</v>
      </c>
      <c r="S83" s="209">
        <f t="shared" si="32"/>
        <v>0</v>
      </c>
      <c r="T83" s="209">
        <f t="shared" si="32"/>
        <v>0</v>
      </c>
      <c r="U83" s="209">
        <f t="shared" si="32"/>
        <v>0</v>
      </c>
      <c r="V83" s="209">
        <f t="shared" si="32"/>
        <v>0</v>
      </c>
      <c r="W83" s="209">
        <f t="shared" si="32"/>
        <v>0</v>
      </c>
      <c r="X83" s="209">
        <f t="shared" si="32"/>
        <v>0</v>
      </c>
      <c r="Y83" s="209">
        <f t="shared" si="32"/>
        <v>0</v>
      </c>
      <c r="Z83" s="209">
        <f t="shared" si="32"/>
        <v>0</v>
      </c>
      <c r="AA83" s="209">
        <f t="shared" si="32"/>
        <v>0</v>
      </c>
      <c r="AB83" s="209">
        <f t="shared" si="32"/>
        <v>0</v>
      </c>
      <c r="AC83" s="209">
        <f t="shared" si="32"/>
        <v>0</v>
      </c>
      <c r="AD83" s="209">
        <f t="shared" si="31"/>
        <v>0</v>
      </c>
      <c r="AE83" s="209">
        <f t="shared" si="31"/>
        <v>0</v>
      </c>
      <c r="AF83" s="209">
        <f t="shared" si="31"/>
        <v>0</v>
      </c>
      <c r="AG83" s="209">
        <f t="shared" si="31"/>
        <v>0</v>
      </c>
      <c r="AH83" s="209">
        <f t="shared" si="31"/>
        <v>0</v>
      </c>
      <c r="AI83" s="209">
        <f t="shared" si="31"/>
        <v>0</v>
      </c>
      <c r="AJ83" s="209">
        <f t="shared" si="31"/>
        <v>0</v>
      </c>
      <c r="AK83" s="209">
        <f t="shared" si="31"/>
        <v>0</v>
      </c>
      <c r="AL83" s="209">
        <f t="shared" si="31"/>
        <v>0</v>
      </c>
      <c r="AM83" s="209">
        <f t="shared" si="34"/>
        <v>0</v>
      </c>
      <c r="AN83" s="209">
        <f t="shared" si="34"/>
        <v>0</v>
      </c>
      <c r="AO83" s="209">
        <f t="shared" si="34"/>
        <v>0</v>
      </c>
      <c r="AP83" s="209">
        <f t="shared" si="34"/>
        <v>0</v>
      </c>
      <c r="AQ83" s="209">
        <f t="shared" si="34"/>
        <v>0</v>
      </c>
      <c r="AR83" s="209">
        <f t="shared" si="34"/>
        <v>0</v>
      </c>
      <c r="AS83" s="209">
        <f t="shared" si="34"/>
        <v>0</v>
      </c>
      <c r="AT83" s="209">
        <f t="shared" si="34"/>
        <v>0</v>
      </c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</row>
    <row r="84" spans="1:86" x14ac:dyDescent="0.2">
      <c r="A84" s="305">
        <f t="shared" si="19"/>
        <v>2054</v>
      </c>
      <c r="B84" s="308">
        <f>'QUANTITIES - ALT 2'!L37-('QUANTITIES - ALT 2'!L37*'CAPITAL (MATERIAL) ALT 2'!$P$3)</f>
        <v>0</v>
      </c>
      <c r="C84" s="300">
        <f>'QUANTITIES - ALT 2'!M37-('QUANTITIES - ALT 2'!M37*'CAPITAL (MATERIAL) ALT 2'!$P$3)</f>
        <v>0</v>
      </c>
      <c r="D84" s="300">
        <f>'QUANTITIES - ALT 2'!N37-('QUANTITIES - ALT 2'!N37*'CAPITAL (MATERIAL) ALT 2'!$P$3)</f>
        <v>0</v>
      </c>
      <c r="E84" s="300">
        <f>'QUANTITIES - ALT 2'!O37-('QUANTITIES - ALT 2'!O37*'CAPITAL (MATERIAL) ALT 2'!$P$3)</f>
        <v>0</v>
      </c>
      <c r="F84" s="309">
        <f t="shared" si="28"/>
        <v>0</v>
      </c>
      <c r="G84" s="310">
        <f t="shared" si="36"/>
        <v>0</v>
      </c>
      <c r="H84" s="288">
        <f t="shared" si="36"/>
        <v>0</v>
      </c>
      <c r="I84" s="288">
        <f t="shared" si="36"/>
        <v>0</v>
      </c>
      <c r="J84" s="288">
        <f t="shared" si="35"/>
        <v>0</v>
      </c>
      <c r="K84" s="289">
        <f t="shared" si="24"/>
        <v>0</v>
      </c>
      <c r="L84" s="297"/>
      <c r="M84" s="125">
        <f t="shared" si="22"/>
        <v>0</v>
      </c>
      <c r="N84" s="209">
        <f t="shared" si="32"/>
        <v>0</v>
      </c>
      <c r="O84" s="209">
        <f t="shared" si="32"/>
        <v>0</v>
      </c>
      <c r="P84" s="209">
        <f t="shared" si="32"/>
        <v>0</v>
      </c>
      <c r="Q84" s="209">
        <f t="shared" si="32"/>
        <v>0</v>
      </c>
      <c r="R84" s="209">
        <f t="shared" si="32"/>
        <v>0</v>
      </c>
      <c r="S84" s="209">
        <f t="shared" si="32"/>
        <v>0</v>
      </c>
      <c r="T84" s="209">
        <f t="shared" si="32"/>
        <v>0</v>
      </c>
      <c r="U84" s="209">
        <f t="shared" si="32"/>
        <v>0</v>
      </c>
      <c r="V84" s="209">
        <f t="shared" si="32"/>
        <v>0</v>
      </c>
      <c r="W84" s="209">
        <f t="shared" si="32"/>
        <v>0</v>
      </c>
      <c r="X84" s="209">
        <f t="shared" si="32"/>
        <v>0</v>
      </c>
      <c r="Y84" s="209">
        <f t="shared" si="32"/>
        <v>0</v>
      </c>
      <c r="Z84" s="209">
        <f t="shared" si="32"/>
        <v>0</v>
      </c>
      <c r="AA84" s="209">
        <f t="shared" si="32"/>
        <v>0</v>
      </c>
      <c r="AB84" s="209">
        <f t="shared" si="32"/>
        <v>0</v>
      </c>
      <c r="AC84" s="209">
        <f t="shared" si="32"/>
        <v>0</v>
      </c>
      <c r="AD84" s="209">
        <f t="shared" si="31"/>
        <v>0</v>
      </c>
      <c r="AE84" s="209">
        <f t="shared" si="31"/>
        <v>0</v>
      </c>
      <c r="AF84" s="209">
        <f t="shared" si="31"/>
        <v>0</v>
      </c>
      <c r="AG84" s="209">
        <f t="shared" si="31"/>
        <v>0</v>
      </c>
      <c r="AH84" s="209">
        <f t="shared" si="31"/>
        <v>0</v>
      </c>
      <c r="AI84" s="209">
        <f t="shared" si="31"/>
        <v>0</v>
      </c>
      <c r="AJ84" s="209">
        <f t="shared" si="31"/>
        <v>0</v>
      </c>
      <c r="AK84" s="209">
        <f t="shared" si="31"/>
        <v>0</v>
      </c>
      <c r="AL84" s="209">
        <f t="shared" si="31"/>
        <v>0</v>
      </c>
      <c r="AM84" s="209">
        <f t="shared" si="34"/>
        <v>0</v>
      </c>
      <c r="AN84" s="209">
        <f t="shared" si="34"/>
        <v>0</v>
      </c>
      <c r="AO84" s="209">
        <f t="shared" si="34"/>
        <v>0</v>
      </c>
      <c r="AP84" s="209">
        <f t="shared" si="34"/>
        <v>0</v>
      </c>
      <c r="AQ84" s="209">
        <f t="shared" si="34"/>
        <v>0</v>
      </c>
      <c r="AR84" s="209">
        <f t="shared" si="34"/>
        <v>0</v>
      </c>
      <c r="AS84" s="209">
        <f t="shared" si="34"/>
        <v>0</v>
      </c>
      <c r="AT84" s="209">
        <f t="shared" si="34"/>
        <v>0</v>
      </c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</row>
    <row r="85" spans="1:86" x14ac:dyDescent="0.2">
      <c r="A85" s="305">
        <f t="shared" si="19"/>
        <v>2055</v>
      </c>
      <c r="B85" s="308">
        <f>'QUANTITIES - ALT 2'!L38-('QUANTITIES - ALT 2'!L38*'CAPITAL (MATERIAL) ALT 2'!$P$3)</f>
        <v>0</v>
      </c>
      <c r="C85" s="300">
        <f>'QUANTITIES - ALT 2'!M38-('QUANTITIES - ALT 2'!M38*'CAPITAL (MATERIAL) ALT 2'!$P$3)</f>
        <v>0</v>
      </c>
      <c r="D85" s="300">
        <f>'QUANTITIES - ALT 2'!N38-('QUANTITIES - ALT 2'!N38*'CAPITAL (MATERIAL) ALT 2'!$P$3)</f>
        <v>0</v>
      </c>
      <c r="E85" s="300">
        <f>'QUANTITIES - ALT 2'!O38-('QUANTITIES - ALT 2'!O38*'CAPITAL (MATERIAL) ALT 2'!$P$3)</f>
        <v>0</v>
      </c>
      <c r="F85" s="309">
        <f t="shared" si="28"/>
        <v>0</v>
      </c>
      <c r="G85" s="310">
        <f t="shared" si="36"/>
        <v>0</v>
      </c>
      <c r="H85" s="288">
        <f t="shared" si="36"/>
        <v>0</v>
      </c>
      <c r="I85" s="288">
        <f t="shared" si="36"/>
        <v>0</v>
      </c>
      <c r="J85" s="288">
        <f t="shared" si="35"/>
        <v>0</v>
      </c>
      <c r="K85" s="289">
        <f t="shared" si="24"/>
        <v>0</v>
      </c>
      <c r="L85" s="297"/>
      <c r="M85" s="125">
        <f t="shared" si="22"/>
        <v>0</v>
      </c>
      <c r="N85" s="209">
        <f t="shared" si="32"/>
        <v>0</v>
      </c>
      <c r="O85" s="209">
        <f t="shared" si="32"/>
        <v>0</v>
      </c>
      <c r="P85" s="209">
        <f t="shared" si="32"/>
        <v>0</v>
      </c>
      <c r="Q85" s="209">
        <f t="shared" si="32"/>
        <v>0</v>
      </c>
      <c r="R85" s="209">
        <f t="shared" si="32"/>
        <v>0</v>
      </c>
      <c r="S85" s="209">
        <f t="shared" si="32"/>
        <v>0</v>
      </c>
      <c r="T85" s="209">
        <f t="shared" si="32"/>
        <v>0</v>
      </c>
      <c r="U85" s="209">
        <f t="shared" si="32"/>
        <v>0</v>
      </c>
      <c r="V85" s="209">
        <f t="shared" si="32"/>
        <v>0</v>
      </c>
      <c r="W85" s="209">
        <f t="shared" si="32"/>
        <v>0</v>
      </c>
      <c r="X85" s="209">
        <f t="shared" si="32"/>
        <v>0</v>
      </c>
      <c r="Y85" s="209">
        <f t="shared" si="32"/>
        <v>0</v>
      </c>
      <c r="Z85" s="209">
        <f t="shared" si="32"/>
        <v>0</v>
      </c>
      <c r="AA85" s="209">
        <f t="shared" si="32"/>
        <v>0</v>
      </c>
      <c r="AB85" s="209">
        <f t="shared" si="32"/>
        <v>0</v>
      </c>
      <c r="AC85" s="209">
        <f t="shared" si="32"/>
        <v>0</v>
      </c>
      <c r="AD85" s="209">
        <f t="shared" si="31"/>
        <v>0</v>
      </c>
      <c r="AE85" s="209">
        <f t="shared" si="31"/>
        <v>0</v>
      </c>
      <c r="AF85" s="209">
        <f t="shared" si="31"/>
        <v>0</v>
      </c>
      <c r="AG85" s="209">
        <f t="shared" si="31"/>
        <v>0</v>
      </c>
      <c r="AH85" s="209">
        <f t="shared" si="31"/>
        <v>0</v>
      </c>
      <c r="AI85" s="209">
        <f t="shared" si="31"/>
        <v>0</v>
      </c>
      <c r="AJ85" s="209">
        <f t="shared" si="31"/>
        <v>0</v>
      </c>
      <c r="AK85" s="209">
        <f t="shared" si="31"/>
        <v>0</v>
      </c>
      <c r="AL85" s="209">
        <f t="shared" si="31"/>
        <v>0</v>
      </c>
      <c r="AM85" s="209">
        <f t="shared" si="34"/>
        <v>0</v>
      </c>
      <c r="AN85" s="209">
        <f t="shared" si="34"/>
        <v>0</v>
      </c>
      <c r="AO85" s="209">
        <f t="shared" si="34"/>
        <v>0</v>
      </c>
      <c r="AP85" s="209">
        <f t="shared" si="34"/>
        <v>0</v>
      </c>
      <c r="AQ85" s="209">
        <f t="shared" si="34"/>
        <v>0</v>
      </c>
      <c r="AR85" s="209">
        <f t="shared" si="34"/>
        <v>0</v>
      </c>
      <c r="AS85" s="209">
        <f t="shared" si="34"/>
        <v>0</v>
      </c>
      <c r="AT85" s="209">
        <f t="shared" si="34"/>
        <v>0</v>
      </c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</row>
    <row r="86" spans="1:86" x14ac:dyDescent="0.2">
      <c r="A86" s="305">
        <f t="shared" si="19"/>
        <v>2056</v>
      </c>
      <c r="B86" s="308">
        <f>'QUANTITIES - ALT 2'!L39-('QUANTITIES - ALT 2'!L39*'CAPITAL (MATERIAL) ALT 2'!$P$3)</f>
        <v>0</v>
      </c>
      <c r="C86" s="300">
        <f>'QUANTITIES - ALT 2'!M39-('QUANTITIES - ALT 2'!M39*'CAPITAL (MATERIAL) ALT 2'!$P$3)</f>
        <v>0</v>
      </c>
      <c r="D86" s="300">
        <f>'QUANTITIES - ALT 2'!N39-('QUANTITIES - ALT 2'!N39*'CAPITAL (MATERIAL) ALT 2'!$P$3)</f>
        <v>0</v>
      </c>
      <c r="E86" s="300">
        <f>'QUANTITIES - ALT 2'!O39-('QUANTITIES - ALT 2'!O39*'CAPITAL (MATERIAL) ALT 2'!$P$3)</f>
        <v>0</v>
      </c>
      <c r="F86" s="309">
        <f t="shared" si="28"/>
        <v>0</v>
      </c>
      <c r="G86" s="310">
        <f t="shared" si="36"/>
        <v>0</v>
      </c>
      <c r="H86" s="288">
        <f t="shared" si="36"/>
        <v>0</v>
      </c>
      <c r="I86" s="288">
        <f t="shared" si="36"/>
        <v>0</v>
      </c>
      <c r="J86" s="288">
        <f t="shared" si="35"/>
        <v>0</v>
      </c>
      <c r="K86" s="289">
        <f t="shared" si="24"/>
        <v>0</v>
      </c>
      <c r="L86" s="297"/>
      <c r="M86" s="125">
        <f t="shared" si="22"/>
        <v>0</v>
      </c>
      <c r="N86" s="209">
        <f t="shared" si="32"/>
        <v>0</v>
      </c>
      <c r="O86" s="209">
        <f t="shared" si="32"/>
        <v>0</v>
      </c>
      <c r="P86" s="209">
        <f t="shared" si="32"/>
        <v>0</v>
      </c>
      <c r="Q86" s="209">
        <f t="shared" si="32"/>
        <v>0</v>
      </c>
      <c r="R86" s="209">
        <f t="shared" si="32"/>
        <v>0</v>
      </c>
      <c r="S86" s="209">
        <f t="shared" si="32"/>
        <v>0</v>
      </c>
      <c r="T86" s="209">
        <f t="shared" si="32"/>
        <v>0</v>
      </c>
      <c r="U86" s="209">
        <f t="shared" si="32"/>
        <v>0</v>
      </c>
      <c r="V86" s="209">
        <f t="shared" si="32"/>
        <v>0</v>
      </c>
      <c r="W86" s="209">
        <f t="shared" si="32"/>
        <v>0</v>
      </c>
      <c r="X86" s="209">
        <f t="shared" si="32"/>
        <v>0</v>
      </c>
      <c r="Y86" s="209">
        <f t="shared" si="32"/>
        <v>0</v>
      </c>
      <c r="Z86" s="209">
        <f t="shared" si="32"/>
        <v>0</v>
      </c>
      <c r="AA86" s="209">
        <f t="shared" si="32"/>
        <v>0</v>
      </c>
      <c r="AB86" s="209">
        <f t="shared" si="32"/>
        <v>0</v>
      </c>
      <c r="AC86" s="209">
        <f t="shared" si="32"/>
        <v>0</v>
      </c>
      <c r="AD86" s="209">
        <f t="shared" si="31"/>
        <v>0</v>
      </c>
      <c r="AE86" s="209">
        <f t="shared" si="31"/>
        <v>0</v>
      </c>
      <c r="AF86" s="209">
        <f t="shared" si="31"/>
        <v>0</v>
      </c>
      <c r="AG86" s="209">
        <f t="shared" si="31"/>
        <v>0</v>
      </c>
      <c r="AH86" s="209">
        <f t="shared" si="31"/>
        <v>0</v>
      </c>
      <c r="AI86" s="209">
        <f t="shared" si="31"/>
        <v>0</v>
      </c>
      <c r="AJ86" s="209">
        <f t="shared" si="31"/>
        <v>0</v>
      </c>
      <c r="AK86" s="209">
        <f t="shared" si="31"/>
        <v>0</v>
      </c>
      <c r="AL86" s="209">
        <f t="shared" si="31"/>
        <v>0</v>
      </c>
      <c r="AM86" s="209">
        <f t="shared" si="34"/>
        <v>0</v>
      </c>
      <c r="AN86" s="209">
        <f t="shared" si="34"/>
        <v>0</v>
      </c>
      <c r="AO86" s="209">
        <f t="shared" si="34"/>
        <v>0</v>
      </c>
      <c r="AP86" s="209">
        <f t="shared" si="34"/>
        <v>0</v>
      </c>
      <c r="AQ86" s="209">
        <f t="shared" si="34"/>
        <v>0</v>
      </c>
      <c r="AR86" s="209">
        <f t="shared" si="34"/>
        <v>0</v>
      </c>
      <c r="AS86" s="209">
        <f t="shared" si="34"/>
        <v>0</v>
      </c>
      <c r="AT86" s="209">
        <f t="shared" si="34"/>
        <v>0</v>
      </c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</row>
    <row r="87" spans="1:86" x14ac:dyDescent="0.2">
      <c r="A87" s="305">
        <f t="shared" si="19"/>
        <v>2057</v>
      </c>
      <c r="B87" s="308">
        <f>'QUANTITIES - ALT 2'!L40-('QUANTITIES - ALT 2'!L40*'CAPITAL (MATERIAL) ALT 2'!$P$3)</f>
        <v>0</v>
      </c>
      <c r="C87" s="300">
        <f>'QUANTITIES - ALT 2'!M40-('QUANTITIES - ALT 2'!M40*'CAPITAL (MATERIAL) ALT 2'!$P$3)</f>
        <v>0</v>
      </c>
      <c r="D87" s="300">
        <f>'QUANTITIES - ALT 2'!N40-('QUANTITIES - ALT 2'!N40*'CAPITAL (MATERIAL) ALT 2'!$P$3)</f>
        <v>0</v>
      </c>
      <c r="E87" s="300">
        <f>'QUANTITIES - ALT 2'!O40-('QUANTITIES - ALT 2'!O40*'CAPITAL (MATERIAL) ALT 2'!$P$3)</f>
        <v>0</v>
      </c>
      <c r="F87" s="309">
        <f t="shared" si="28"/>
        <v>0</v>
      </c>
      <c r="G87" s="310">
        <f t="shared" si="36"/>
        <v>0</v>
      </c>
      <c r="H87" s="288">
        <f t="shared" si="36"/>
        <v>0</v>
      </c>
      <c r="I87" s="288">
        <f t="shared" si="36"/>
        <v>0</v>
      </c>
      <c r="J87" s="288">
        <f t="shared" si="35"/>
        <v>0</v>
      </c>
      <c r="K87" s="289">
        <f t="shared" si="24"/>
        <v>0</v>
      </c>
      <c r="L87" s="297"/>
      <c r="M87" s="125">
        <f t="shared" si="22"/>
        <v>0</v>
      </c>
      <c r="N87" s="209">
        <f t="shared" si="32"/>
        <v>0</v>
      </c>
      <c r="O87" s="209">
        <f t="shared" si="32"/>
        <v>0</v>
      </c>
      <c r="P87" s="209">
        <f t="shared" si="32"/>
        <v>0</v>
      </c>
      <c r="Q87" s="209">
        <f t="shared" si="32"/>
        <v>0</v>
      </c>
      <c r="R87" s="209">
        <f t="shared" si="32"/>
        <v>0</v>
      </c>
      <c r="S87" s="209">
        <f t="shared" si="32"/>
        <v>0</v>
      </c>
      <c r="T87" s="209">
        <f t="shared" si="32"/>
        <v>0</v>
      </c>
      <c r="U87" s="209">
        <f t="shared" si="32"/>
        <v>0</v>
      </c>
      <c r="V87" s="209">
        <f t="shared" si="32"/>
        <v>0</v>
      </c>
      <c r="W87" s="209">
        <f t="shared" si="32"/>
        <v>0</v>
      </c>
      <c r="X87" s="209">
        <f t="shared" si="32"/>
        <v>0</v>
      </c>
      <c r="Y87" s="209">
        <f t="shared" si="32"/>
        <v>0</v>
      </c>
      <c r="Z87" s="209">
        <f t="shared" si="32"/>
        <v>0</v>
      </c>
      <c r="AA87" s="209">
        <f t="shared" si="32"/>
        <v>0</v>
      </c>
      <c r="AB87" s="209">
        <f t="shared" si="32"/>
        <v>0</v>
      </c>
      <c r="AC87" s="209">
        <f t="shared" si="32"/>
        <v>0</v>
      </c>
      <c r="AD87" s="209">
        <f t="shared" si="31"/>
        <v>0</v>
      </c>
      <c r="AE87" s="209">
        <f t="shared" si="31"/>
        <v>0</v>
      </c>
      <c r="AF87" s="209">
        <f t="shared" si="31"/>
        <v>0</v>
      </c>
      <c r="AG87" s="209">
        <f t="shared" si="31"/>
        <v>0</v>
      </c>
      <c r="AH87" s="209">
        <f t="shared" si="31"/>
        <v>0</v>
      </c>
      <c r="AI87" s="209">
        <f t="shared" si="31"/>
        <v>0</v>
      </c>
      <c r="AJ87" s="209">
        <f t="shared" si="31"/>
        <v>0</v>
      </c>
      <c r="AK87" s="209">
        <f t="shared" si="31"/>
        <v>0</v>
      </c>
      <c r="AL87" s="209">
        <f t="shared" si="31"/>
        <v>0</v>
      </c>
      <c r="AM87" s="209">
        <f t="shared" si="34"/>
        <v>0</v>
      </c>
      <c r="AN87" s="209">
        <f t="shared" si="34"/>
        <v>0</v>
      </c>
      <c r="AO87" s="209">
        <f t="shared" si="34"/>
        <v>0</v>
      </c>
      <c r="AP87" s="209">
        <f t="shared" si="34"/>
        <v>0</v>
      </c>
      <c r="AQ87" s="209">
        <f t="shared" si="34"/>
        <v>0</v>
      </c>
      <c r="AR87" s="209">
        <f t="shared" si="34"/>
        <v>0</v>
      </c>
      <c r="AS87" s="209">
        <f t="shared" si="34"/>
        <v>0</v>
      </c>
      <c r="AT87" s="209">
        <f t="shared" si="34"/>
        <v>0</v>
      </c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</row>
    <row r="88" spans="1:86" x14ac:dyDescent="0.2">
      <c r="A88" s="305">
        <f t="shared" si="19"/>
        <v>2058</v>
      </c>
      <c r="B88" s="308">
        <f>'QUANTITIES - ALT 2'!L41-('QUANTITIES - ALT 2'!L41*'CAPITAL (MATERIAL) ALT 2'!$P$3)</f>
        <v>0</v>
      </c>
      <c r="C88" s="300">
        <f>'QUANTITIES - ALT 2'!M41-('QUANTITIES - ALT 2'!M41*'CAPITAL (MATERIAL) ALT 2'!$P$3)</f>
        <v>0</v>
      </c>
      <c r="D88" s="300">
        <f>'QUANTITIES - ALT 2'!N41-('QUANTITIES - ALT 2'!N41*'CAPITAL (MATERIAL) ALT 2'!$P$3)</f>
        <v>0</v>
      </c>
      <c r="E88" s="300">
        <f>'QUANTITIES - ALT 2'!O41-('QUANTITIES - ALT 2'!O41*'CAPITAL (MATERIAL) ALT 2'!$P$3)</f>
        <v>0</v>
      </c>
      <c r="F88" s="309">
        <f t="shared" si="28"/>
        <v>0</v>
      </c>
      <c r="G88" s="310">
        <f t="shared" si="36"/>
        <v>0</v>
      </c>
      <c r="H88" s="288">
        <f t="shared" si="36"/>
        <v>0</v>
      </c>
      <c r="I88" s="288">
        <f t="shared" si="36"/>
        <v>0</v>
      </c>
      <c r="J88" s="288">
        <f t="shared" si="35"/>
        <v>0</v>
      </c>
      <c r="K88" s="289">
        <f t="shared" si="24"/>
        <v>0</v>
      </c>
      <c r="L88" s="297"/>
      <c r="M88" s="125">
        <f t="shared" si="22"/>
        <v>0</v>
      </c>
      <c r="N88" s="209">
        <f t="shared" si="32"/>
        <v>0</v>
      </c>
      <c r="O88" s="209">
        <f t="shared" si="32"/>
        <v>0</v>
      </c>
      <c r="P88" s="209">
        <f t="shared" si="32"/>
        <v>0</v>
      </c>
      <c r="Q88" s="209">
        <f t="shared" si="32"/>
        <v>0</v>
      </c>
      <c r="R88" s="209">
        <f t="shared" si="32"/>
        <v>0</v>
      </c>
      <c r="S88" s="209">
        <f t="shared" si="32"/>
        <v>0</v>
      </c>
      <c r="T88" s="209">
        <f t="shared" si="32"/>
        <v>0</v>
      </c>
      <c r="U88" s="209">
        <f t="shared" si="32"/>
        <v>0</v>
      </c>
      <c r="V88" s="209">
        <f t="shared" si="32"/>
        <v>0</v>
      </c>
      <c r="W88" s="209">
        <f t="shared" si="32"/>
        <v>0</v>
      </c>
      <c r="X88" s="209">
        <f t="shared" si="32"/>
        <v>0</v>
      </c>
      <c r="Y88" s="209">
        <f t="shared" si="32"/>
        <v>0</v>
      </c>
      <c r="Z88" s="209">
        <f t="shared" si="32"/>
        <v>0</v>
      </c>
      <c r="AA88" s="209">
        <f t="shared" si="32"/>
        <v>0</v>
      </c>
      <c r="AB88" s="209">
        <f t="shared" si="32"/>
        <v>0</v>
      </c>
      <c r="AC88" s="209">
        <f t="shared" si="32"/>
        <v>0</v>
      </c>
      <c r="AD88" s="209">
        <f t="shared" si="31"/>
        <v>0</v>
      </c>
      <c r="AE88" s="209">
        <f t="shared" si="31"/>
        <v>0</v>
      </c>
      <c r="AF88" s="209">
        <f t="shared" si="31"/>
        <v>0</v>
      </c>
      <c r="AG88" s="209">
        <f t="shared" si="31"/>
        <v>0</v>
      </c>
      <c r="AH88" s="209">
        <f t="shared" si="31"/>
        <v>0</v>
      </c>
      <c r="AI88" s="209">
        <f t="shared" si="31"/>
        <v>0</v>
      </c>
      <c r="AJ88" s="209">
        <f t="shared" si="31"/>
        <v>0</v>
      </c>
      <c r="AK88" s="209">
        <f t="shared" si="31"/>
        <v>0</v>
      </c>
      <c r="AL88" s="209">
        <f t="shared" si="31"/>
        <v>0</v>
      </c>
      <c r="AM88" s="209">
        <f t="shared" si="34"/>
        <v>0</v>
      </c>
      <c r="AN88" s="209">
        <f t="shared" si="34"/>
        <v>0</v>
      </c>
      <c r="AO88" s="209">
        <f t="shared" si="34"/>
        <v>0</v>
      </c>
      <c r="AP88" s="209">
        <f t="shared" si="34"/>
        <v>0</v>
      </c>
      <c r="AQ88" s="209">
        <f t="shared" si="34"/>
        <v>0</v>
      </c>
      <c r="AR88" s="209">
        <f t="shared" si="34"/>
        <v>0</v>
      </c>
      <c r="AS88" s="209">
        <f t="shared" si="34"/>
        <v>0</v>
      </c>
      <c r="AT88" s="209">
        <f t="shared" si="34"/>
        <v>0</v>
      </c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</row>
    <row r="89" spans="1:86" x14ac:dyDescent="0.2">
      <c r="A89" s="306"/>
      <c r="B89" s="301"/>
      <c r="C89" s="237"/>
      <c r="D89" s="237"/>
      <c r="E89" s="237"/>
      <c r="F89" s="291"/>
      <c r="G89" s="301"/>
      <c r="H89" s="237"/>
      <c r="I89" s="237"/>
      <c r="J89" s="237"/>
      <c r="K89" s="291"/>
      <c r="L89" s="192"/>
    </row>
    <row r="90" spans="1:86" ht="15" thickBot="1" x14ac:dyDescent="0.25">
      <c r="A90" s="307" t="s">
        <v>25</v>
      </c>
      <c r="B90" s="302"/>
      <c r="C90" s="293"/>
      <c r="D90" s="293"/>
      <c r="E90" s="293"/>
      <c r="F90" s="303"/>
      <c r="G90" s="302"/>
      <c r="H90" s="293"/>
      <c r="I90" s="293"/>
      <c r="J90" s="293"/>
      <c r="K90" s="303"/>
      <c r="M90" s="295">
        <f>SUM(M52:M88)</f>
        <v>0</v>
      </c>
      <c r="N90" s="298">
        <f t="shared" ref="N90:AT90" si="37">SUM(N52:N88)</f>
        <v>0</v>
      </c>
      <c r="O90" s="298">
        <f t="shared" si="37"/>
        <v>0</v>
      </c>
      <c r="P90" s="298">
        <f t="shared" si="37"/>
        <v>0</v>
      </c>
      <c r="Q90" s="298">
        <f t="shared" si="37"/>
        <v>0</v>
      </c>
      <c r="R90" s="298">
        <f t="shared" si="37"/>
        <v>0</v>
      </c>
      <c r="S90" s="298">
        <f t="shared" si="37"/>
        <v>0</v>
      </c>
      <c r="T90" s="298">
        <f t="shared" si="37"/>
        <v>0</v>
      </c>
      <c r="U90" s="298">
        <f t="shared" si="37"/>
        <v>0</v>
      </c>
      <c r="V90" s="298">
        <f t="shared" si="37"/>
        <v>0</v>
      </c>
      <c r="W90" s="298">
        <f t="shared" si="37"/>
        <v>0</v>
      </c>
      <c r="X90" s="298">
        <f t="shared" si="37"/>
        <v>1119930.57</v>
      </c>
      <c r="Y90" s="298">
        <f t="shared" si="37"/>
        <v>1119930.57</v>
      </c>
      <c r="Z90" s="298">
        <f t="shared" si="37"/>
        <v>1119930.57</v>
      </c>
      <c r="AA90" s="298">
        <f t="shared" si="37"/>
        <v>1119930.57</v>
      </c>
      <c r="AB90" s="298">
        <f t="shared" si="37"/>
        <v>0</v>
      </c>
      <c r="AC90" s="298">
        <f t="shared" si="37"/>
        <v>0</v>
      </c>
      <c r="AD90" s="298">
        <f t="shared" si="37"/>
        <v>0</v>
      </c>
      <c r="AE90" s="298">
        <f t="shared" si="37"/>
        <v>0</v>
      </c>
      <c r="AF90" s="298">
        <f t="shared" si="37"/>
        <v>0</v>
      </c>
      <c r="AG90" s="298">
        <f t="shared" si="37"/>
        <v>0</v>
      </c>
      <c r="AH90" s="298">
        <f t="shared" si="37"/>
        <v>1119930.57</v>
      </c>
      <c r="AI90" s="298">
        <f>SUM(AI52:AI88)</f>
        <v>1119930.57</v>
      </c>
      <c r="AJ90" s="298">
        <f t="shared" si="37"/>
        <v>1119930.57</v>
      </c>
      <c r="AK90" s="298">
        <f t="shared" si="37"/>
        <v>1119930.57</v>
      </c>
      <c r="AL90" s="298">
        <f t="shared" si="37"/>
        <v>0</v>
      </c>
      <c r="AM90" s="298">
        <f t="shared" si="37"/>
        <v>0</v>
      </c>
      <c r="AN90" s="298">
        <f t="shared" si="37"/>
        <v>0</v>
      </c>
      <c r="AO90" s="298">
        <f t="shared" si="37"/>
        <v>0</v>
      </c>
      <c r="AP90" s="298">
        <f t="shared" si="37"/>
        <v>0</v>
      </c>
      <c r="AQ90" s="298">
        <f t="shared" si="37"/>
        <v>0</v>
      </c>
      <c r="AR90" s="298">
        <f t="shared" si="37"/>
        <v>1119930.57</v>
      </c>
      <c r="AS90" s="298">
        <f t="shared" si="37"/>
        <v>1119930.57</v>
      </c>
      <c r="AT90" s="298">
        <f t="shared" si="37"/>
        <v>1119930.57</v>
      </c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</row>
    <row r="91" spans="1:86" ht="15" thickBot="1" x14ac:dyDescent="0.25">
      <c r="M91" s="299">
        <f>M90+M47</f>
        <v>0</v>
      </c>
      <c r="N91" s="299">
        <f t="shared" ref="N91:AT91" si="38">N90+N47</f>
        <v>0</v>
      </c>
      <c r="O91" s="299">
        <f t="shared" si="38"/>
        <v>0</v>
      </c>
      <c r="P91" s="299">
        <f t="shared" si="38"/>
        <v>0</v>
      </c>
      <c r="Q91" s="299">
        <f t="shared" si="38"/>
        <v>0</v>
      </c>
      <c r="R91" s="299">
        <f t="shared" si="38"/>
        <v>0</v>
      </c>
      <c r="S91" s="299">
        <f t="shared" si="38"/>
        <v>0</v>
      </c>
      <c r="T91" s="299">
        <f t="shared" si="38"/>
        <v>0</v>
      </c>
      <c r="U91" s="299">
        <f t="shared" si="38"/>
        <v>0</v>
      </c>
      <c r="V91" s="299">
        <f t="shared" si="38"/>
        <v>0</v>
      </c>
      <c r="W91" s="299">
        <f t="shared" si="38"/>
        <v>0</v>
      </c>
      <c r="X91" s="299">
        <f t="shared" si="38"/>
        <v>1119930.57</v>
      </c>
      <c r="Y91" s="299">
        <f t="shared" si="38"/>
        <v>1119930.57</v>
      </c>
      <c r="Z91" s="299">
        <f t="shared" si="38"/>
        <v>1119930.57</v>
      </c>
      <c r="AA91" s="299">
        <f t="shared" si="38"/>
        <v>1119930.57</v>
      </c>
      <c r="AB91" s="299">
        <f t="shared" si="38"/>
        <v>0</v>
      </c>
      <c r="AC91" s="299">
        <f t="shared" si="38"/>
        <v>0</v>
      </c>
      <c r="AD91" s="299">
        <f t="shared" si="38"/>
        <v>0</v>
      </c>
      <c r="AE91" s="299">
        <f t="shared" si="38"/>
        <v>0</v>
      </c>
      <c r="AF91" s="299">
        <f t="shared" si="38"/>
        <v>0</v>
      </c>
      <c r="AG91" s="299">
        <f t="shared" si="38"/>
        <v>0</v>
      </c>
      <c r="AH91" s="299">
        <f t="shared" si="38"/>
        <v>1119930.57</v>
      </c>
      <c r="AI91" s="299">
        <f t="shared" si="38"/>
        <v>1119930.57</v>
      </c>
      <c r="AJ91" s="299">
        <f t="shared" si="38"/>
        <v>1119930.57</v>
      </c>
      <c r="AK91" s="299">
        <f t="shared" si="38"/>
        <v>1119930.57</v>
      </c>
      <c r="AL91" s="299">
        <f t="shared" si="38"/>
        <v>0</v>
      </c>
      <c r="AM91" s="299">
        <f t="shared" si="38"/>
        <v>0</v>
      </c>
      <c r="AN91" s="299">
        <f t="shared" si="38"/>
        <v>0</v>
      </c>
      <c r="AO91" s="299">
        <f t="shared" si="38"/>
        <v>0</v>
      </c>
      <c r="AP91" s="299">
        <f t="shared" si="38"/>
        <v>0</v>
      </c>
      <c r="AQ91" s="299">
        <f t="shared" si="38"/>
        <v>0</v>
      </c>
      <c r="AR91" s="299">
        <f t="shared" si="38"/>
        <v>1119930.57</v>
      </c>
      <c r="AS91" s="299">
        <f t="shared" si="38"/>
        <v>1119930.57</v>
      </c>
      <c r="AT91" s="299">
        <f t="shared" si="38"/>
        <v>1119930.57</v>
      </c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</row>
    <row r="92" spans="1:86" ht="15" thickTop="1" x14ac:dyDescent="0.2"/>
  </sheetData>
  <mergeCells count="6">
    <mergeCell ref="B50:E50"/>
    <mergeCell ref="G50:J50"/>
    <mergeCell ref="B7:E7"/>
    <mergeCell ref="G7:J7"/>
    <mergeCell ref="A3:F3"/>
    <mergeCell ref="A49:K49"/>
  </mergeCells>
  <pageMargins left="0.7" right="0.7" top="0.75" bottom="0.75" header="0.3" footer="0.3"/>
  <pageSetup orientation="portrait" horizontalDpi="0" verticalDpi="0" r:id="rId1"/>
  <ignoredErrors>
    <ignoredError sqref="W75:X75 Y75:AB75 AC75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49"/>
  <sheetViews>
    <sheetView zoomScale="70" zoomScaleNormal="70" workbookViewId="0">
      <selection activeCell="J51" sqref="J51"/>
    </sheetView>
  </sheetViews>
  <sheetFormatPr defaultRowHeight="15" x14ac:dyDescent="0.25"/>
  <cols>
    <col min="1" max="1" width="29.42578125" customWidth="1"/>
    <col min="2" max="2" width="17.140625" customWidth="1"/>
    <col min="3" max="3" width="24.140625" customWidth="1"/>
    <col min="4" max="4" width="14.7109375" bestFit="1" customWidth="1"/>
    <col min="5" max="5" width="12.5703125" bestFit="1" customWidth="1"/>
    <col min="6" max="6" width="12.28515625" bestFit="1" customWidth="1"/>
    <col min="7" max="7" width="14.28515625" bestFit="1" customWidth="1"/>
    <col min="8" max="8" width="18.28515625" bestFit="1" customWidth="1"/>
    <col min="9" max="9" width="21.28515625" bestFit="1" customWidth="1"/>
    <col min="10" max="10" width="20.140625" bestFit="1" customWidth="1"/>
    <col min="11" max="11" width="20.140625" customWidth="1"/>
    <col min="12" max="18" width="22.85546875" customWidth="1"/>
    <col min="19" max="19" width="32.5703125" bestFit="1" customWidth="1"/>
    <col min="20" max="20" width="9.5703125" bestFit="1" customWidth="1"/>
    <col min="23" max="23" width="13.28515625" bestFit="1" customWidth="1"/>
    <col min="24" max="24" width="15.28515625" bestFit="1" customWidth="1"/>
    <col min="25" max="26" width="14.28515625" bestFit="1" customWidth="1"/>
    <col min="27" max="27" width="13.28515625" bestFit="1" customWidth="1"/>
    <col min="28" max="28" width="15.85546875" bestFit="1" customWidth="1"/>
    <col min="29" max="29" width="15" bestFit="1" customWidth="1"/>
    <col min="30" max="32" width="14" bestFit="1" customWidth="1"/>
    <col min="33" max="33" width="15" bestFit="1" customWidth="1"/>
    <col min="34" max="34" width="19.42578125" bestFit="1" customWidth="1"/>
    <col min="35" max="35" width="15.85546875" bestFit="1" customWidth="1"/>
  </cols>
  <sheetData>
    <row r="1" spans="1:19" x14ac:dyDescent="0.25">
      <c r="A1" s="162" t="s">
        <v>58</v>
      </c>
      <c r="B1" s="126"/>
      <c r="C1" s="126"/>
      <c r="D1" s="126"/>
      <c r="E1" s="126"/>
    </row>
    <row r="2" spans="1:19" x14ac:dyDescent="0.25">
      <c r="A2" s="126"/>
      <c r="B2" s="126"/>
      <c r="C2" s="126"/>
      <c r="D2" s="126"/>
      <c r="E2" s="126"/>
    </row>
    <row r="3" spans="1:19" x14ac:dyDescent="0.25">
      <c r="A3" s="488" t="s">
        <v>57</v>
      </c>
      <c r="B3" s="488"/>
      <c r="C3" s="331"/>
      <c r="D3" s="126"/>
      <c r="E3" s="126"/>
    </row>
    <row r="4" spans="1:19" x14ac:dyDescent="0.25">
      <c r="A4" s="237" t="s">
        <v>161</v>
      </c>
      <c r="B4" s="332">
        <v>4200</v>
      </c>
      <c r="C4" s="331"/>
      <c r="D4" s="192"/>
      <c r="E4" s="192"/>
    </row>
    <row r="5" spans="1:19" x14ac:dyDescent="0.25">
      <c r="A5" s="333"/>
      <c r="B5" s="334"/>
      <c r="C5" s="333"/>
      <c r="D5" s="333"/>
      <c r="E5" s="333"/>
    </row>
    <row r="6" spans="1:19" x14ac:dyDescent="0.25">
      <c r="A6" s="485" t="s">
        <v>56</v>
      </c>
      <c r="B6" s="486"/>
      <c r="C6" s="486"/>
      <c r="D6" s="486"/>
      <c r="E6" s="487"/>
    </row>
    <row r="7" spans="1:19" x14ac:dyDescent="0.25">
      <c r="A7" s="237" t="s">
        <v>46</v>
      </c>
      <c r="B7" s="237">
        <v>108</v>
      </c>
      <c r="C7" s="237">
        <v>170</v>
      </c>
      <c r="D7" s="237">
        <v>300</v>
      </c>
      <c r="E7" s="237">
        <v>465</v>
      </c>
    </row>
    <row r="8" spans="1:19" x14ac:dyDescent="0.25">
      <c r="A8" s="237" t="s">
        <v>47</v>
      </c>
      <c r="B8" s="237">
        <v>52</v>
      </c>
      <c r="C8" s="237">
        <v>80</v>
      </c>
      <c r="D8" s="237">
        <v>113</v>
      </c>
      <c r="E8" s="237">
        <v>158</v>
      </c>
    </row>
    <row r="9" spans="1:19" x14ac:dyDescent="0.25">
      <c r="A9" s="330" t="s">
        <v>48</v>
      </c>
      <c r="B9" s="335">
        <f>(B7-B8)*(-1)</f>
        <v>-56</v>
      </c>
      <c r="C9" s="335">
        <f>(C7-C8)*(-1)</f>
        <v>-90</v>
      </c>
      <c r="D9" s="335">
        <f>(D7-D8)*(-1)</f>
        <v>-187</v>
      </c>
      <c r="E9" s="335">
        <f>(E7-E8)*(-1)</f>
        <v>-307</v>
      </c>
      <c r="G9" s="31"/>
    </row>
    <row r="10" spans="1:19" ht="15.75" thickBot="1" x14ac:dyDescent="0.3"/>
    <row r="11" spans="1:19" ht="15" customHeight="1" thickTop="1" x14ac:dyDescent="0.25">
      <c r="A11" s="336"/>
      <c r="B11" s="483" t="s">
        <v>43</v>
      </c>
      <c r="C11" s="484"/>
      <c r="D11" s="492" t="s">
        <v>53</v>
      </c>
      <c r="E11" s="493"/>
      <c r="F11" s="493"/>
      <c r="G11" s="493"/>
      <c r="H11" s="494"/>
      <c r="I11" s="489" t="s">
        <v>52</v>
      </c>
      <c r="J11" s="490"/>
      <c r="K11" s="490"/>
      <c r="L11" s="490"/>
      <c r="M11" s="491"/>
      <c r="N11" s="489" t="s">
        <v>159</v>
      </c>
      <c r="O11" s="490"/>
      <c r="P11" s="490"/>
      <c r="Q11" s="490"/>
      <c r="R11" s="491"/>
      <c r="S11" s="337" t="s">
        <v>45</v>
      </c>
    </row>
    <row r="12" spans="1:19" x14ac:dyDescent="0.25">
      <c r="A12" s="338" t="s">
        <v>31</v>
      </c>
      <c r="B12" s="339" t="s">
        <v>55</v>
      </c>
      <c r="C12" s="340" t="s">
        <v>54</v>
      </c>
      <c r="D12" s="341" t="s">
        <v>18</v>
      </c>
      <c r="E12" s="342" t="s">
        <v>19</v>
      </c>
      <c r="F12" s="342" t="s">
        <v>20</v>
      </c>
      <c r="G12" s="342" t="s">
        <v>21</v>
      </c>
      <c r="H12" s="340" t="s">
        <v>25</v>
      </c>
      <c r="I12" s="339" t="s">
        <v>14</v>
      </c>
      <c r="J12" s="109" t="s">
        <v>15</v>
      </c>
      <c r="K12" s="109" t="s">
        <v>16</v>
      </c>
      <c r="L12" s="109" t="s">
        <v>17</v>
      </c>
      <c r="M12" s="340" t="s">
        <v>25</v>
      </c>
      <c r="N12" s="339" t="s">
        <v>14</v>
      </c>
      <c r="O12" s="109" t="s">
        <v>15</v>
      </c>
      <c r="P12" s="109" t="s">
        <v>16</v>
      </c>
      <c r="Q12" s="109" t="s">
        <v>17</v>
      </c>
      <c r="R12" s="340" t="s">
        <v>25</v>
      </c>
      <c r="S12" s="343" t="s">
        <v>160</v>
      </c>
    </row>
    <row r="13" spans="1:19" x14ac:dyDescent="0.25">
      <c r="A13" s="344">
        <f>'OPERATING COST ALT 1'!A52</f>
        <v>2022</v>
      </c>
      <c r="B13" s="345"/>
      <c r="C13" s="346"/>
      <c r="D13" s="347"/>
      <c r="E13" s="217"/>
      <c r="F13" s="217"/>
      <c r="G13" s="217"/>
      <c r="H13" s="348"/>
      <c r="I13" s="349"/>
      <c r="J13" s="300"/>
      <c r="K13" s="300"/>
      <c r="L13" s="300"/>
      <c r="M13" s="350"/>
      <c r="N13" s="349"/>
      <c r="O13" s="300"/>
      <c r="P13" s="300"/>
      <c r="Q13" s="300"/>
      <c r="R13" s="350"/>
      <c r="S13" s="351">
        <f>R13+M13</f>
        <v>0</v>
      </c>
    </row>
    <row r="14" spans="1:19" x14ac:dyDescent="0.25">
      <c r="A14" s="344">
        <f>A13+1</f>
        <v>2023</v>
      </c>
      <c r="B14" s="345">
        <f>'SL Marginal Supply Costs'!B4</f>
        <v>3.3718294425917103E-2</v>
      </c>
      <c r="C14" s="346">
        <f>'SL Marginal Supply Costs'!C4</f>
        <v>392.44</v>
      </c>
      <c r="D14" s="347">
        <f>'QUANTITIES - ALT 1'!Q6</f>
        <v>1046</v>
      </c>
      <c r="E14" s="217">
        <f>'QUANTITIES - ALT 1'!R6</f>
        <v>130</v>
      </c>
      <c r="F14" s="217">
        <f>'QUANTITIES - ALT 1'!S6</f>
        <v>34</v>
      </c>
      <c r="G14" s="217">
        <f>'QUANTITIES - ALT 1'!T6</f>
        <v>10</v>
      </c>
      <c r="H14" s="348">
        <f t="shared" ref="H14:H46" si="0">SUM(D14:G14)</f>
        <v>1220</v>
      </c>
      <c r="I14" s="349">
        <f t="shared" ref="I14:I46" si="1">($B14*$B$4*$B$9/1000)*D14</f>
        <v>-8295.3478200285863</v>
      </c>
      <c r="J14" s="300">
        <f t="shared" ref="J14:J46" si="2">($B14*$B$4*$C$9/1000)*E14</f>
        <v>-1656.9169880895665</v>
      </c>
      <c r="K14" s="300">
        <f t="shared" ref="K14:K46" si="3">($B14*$B$4*$D$9/1000)*F14</f>
        <v>-900.39984703191988</v>
      </c>
      <c r="L14" s="300">
        <f t="shared" ref="L14:L46" si="4">($B14*$B$4*$E$9/1000)*G14</f>
        <v>-434.76368832777518</v>
      </c>
      <c r="M14" s="352">
        <f>SUM(I14:L14)</f>
        <v>-11287.428343477848</v>
      </c>
      <c r="N14" s="349">
        <f>D14*($B$9/1000)*$C14</f>
        <v>-22987.565439999998</v>
      </c>
      <c r="O14" s="300">
        <f>E14*($C$9/1000)*$C14</f>
        <v>-4591.5479999999998</v>
      </c>
      <c r="P14" s="300">
        <f>F14*($D$9/1000)*$C14</f>
        <v>-2495.1335199999999</v>
      </c>
      <c r="Q14" s="300">
        <f>G14*($E$9/1000)*$C14</f>
        <v>-1204.7908</v>
      </c>
      <c r="R14" s="352">
        <f>SUM(N14:Q14)</f>
        <v>-31279.037759999996</v>
      </c>
      <c r="S14" s="351">
        <f>R14+M14</f>
        <v>-42566.46610347784</v>
      </c>
    </row>
    <row r="15" spans="1:19" x14ac:dyDescent="0.25">
      <c r="A15" s="344">
        <f t="shared" ref="A15:A46" si="5">A14+1</f>
        <v>2024</v>
      </c>
      <c r="B15" s="345">
        <f>'SL Marginal Supply Costs'!B5</f>
        <v>3.2865909957122443E-2</v>
      </c>
      <c r="C15" s="346">
        <f>'SL Marginal Supply Costs'!C5</f>
        <v>429.22</v>
      </c>
      <c r="D15" s="347">
        <f>'QUANTITIES - ALT 1'!Q7</f>
        <v>2092</v>
      </c>
      <c r="E15" s="217">
        <f>'QUANTITIES - ALT 1'!R7</f>
        <v>260</v>
      </c>
      <c r="F15" s="217">
        <f>'QUANTITIES - ALT 1'!S7</f>
        <v>68</v>
      </c>
      <c r="G15" s="217">
        <f>'QUANTITIES - ALT 1'!T7</f>
        <v>20</v>
      </c>
      <c r="H15" s="348">
        <f t="shared" si="0"/>
        <v>2440</v>
      </c>
      <c r="I15" s="349">
        <f t="shared" si="1"/>
        <v>-16171.289749846594</v>
      </c>
      <c r="J15" s="300">
        <f t="shared" si="2"/>
        <v>-3230.061630585994</v>
      </c>
      <c r="K15" s="300">
        <f t="shared" si="3"/>
        <v>-1755.2762262620297</v>
      </c>
      <c r="L15" s="300">
        <f t="shared" si="4"/>
        <v>-847.54608597427352</v>
      </c>
      <c r="M15" s="352">
        <f t="shared" ref="M15:M46" si="6">SUM(I15:L15)</f>
        <v>-22004.173692668894</v>
      </c>
      <c r="N15" s="349">
        <f t="shared" ref="N15:N46" si="7">D15*($B$9/1000)*$C15</f>
        <v>-50283.981440000003</v>
      </c>
      <c r="O15" s="300">
        <f t="shared" ref="O15:O46" si="8">E15*($C$9/1000)*$C15</f>
        <v>-10043.748</v>
      </c>
      <c r="P15" s="300">
        <f t="shared" ref="P15:P46" si="9">F15*($D$9/1000)*$C15</f>
        <v>-5457.9615199999998</v>
      </c>
      <c r="Q15" s="300">
        <f t="shared" ref="Q15:Q46" si="10">G15*($E$9/1000)*$C15</f>
        <v>-2635.4108000000001</v>
      </c>
      <c r="R15" s="352">
        <f t="shared" ref="R15:R46" si="11">SUM(N15:Q15)</f>
        <v>-68421.101760000005</v>
      </c>
      <c r="S15" s="351">
        <f>R15+M15</f>
        <v>-90425.275452668895</v>
      </c>
    </row>
    <row r="16" spans="1:19" x14ac:dyDescent="0.25">
      <c r="A16" s="344">
        <f t="shared" si="5"/>
        <v>2025</v>
      </c>
      <c r="B16" s="345">
        <f>'SL Marginal Supply Costs'!B6</f>
        <v>3.1110840876607909E-2</v>
      </c>
      <c r="C16" s="346">
        <f>'SL Marginal Supply Costs'!C6</f>
        <v>302.81</v>
      </c>
      <c r="D16" s="347">
        <f>'QUANTITIES - ALT 1'!Q8</f>
        <v>3138</v>
      </c>
      <c r="E16" s="217">
        <f>'QUANTITIES - ALT 1'!R8</f>
        <v>390</v>
      </c>
      <c r="F16" s="217">
        <f>'QUANTITIES - ALT 1'!S8</f>
        <v>102</v>
      </c>
      <c r="G16" s="217">
        <f>'QUANTITIES - ALT 1'!T8</f>
        <v>30</v>
      </c>
      <c r="H16" s="348">
        <f t="shared" si="0"/>
        <v>3660</v>
      </c>
      <c r="I16" s="349">
        <f t="shared" si="1"/>
        <v>-22961.59255137113</v>
      </c>
      <c r="J16" s="300">
        <f t="shared" si="2"/>
        <v>-4586.3601620295385</v>
      </c>
      <c r="K16" s="300">
        <f t="shared" si="3"/>
        <v>-2492.3143512977608</v>
      </c>
      <c r="L16" s="300">
        <f t="shared" si="4"/>
        <v>-1203.4295467889472</v>
      </c>
      <c r="M16" s="352">
        <f t="shared" si="6"/>
        <v>-31243.696611487376</v>
      </c>
      <c r="N16" s="349">
        <f t="shared" si="7"/>
        <v>-53212.195680000004</v>
      </c>
      <c r="O16" s="300">
        <f t="shared" si="8"/>
        <v>-10628.631000000001</v>
      </c>
      <c r="P16" s="300">
        <f t="shared" si="9"/>
        <v>-5775.7979400000004</v>
      </c>
      <c r="Q16" s="300">
        <f t="shared" si="10"/>
        <v>-2788.8800999999999</v>
      </c>
      <c r="R16" s="352">
        <f t="shared" si="11"/>
        <v>-72405.504719999997</v>
      </c>
      <c r="S16" s="351">
        <f t="shared" ref="S16:S46" si="12">R16+M16</f>
        <v>-103649.20133148738</v>
      </c>
    </row>
    <row r="17" spans="1:19" x14ac:dyDescent="0.25">
      <c r="A17" s="344">
        <f t="shared" si="5"/>
        <v>2026</v>
      </c>
      <c r="B17" s="345">
        <f>'SL Marginal Supply Costs'!B7</f>
        <v>2.9747177227251072E-2</v>
      </c>
      <c r="C17" s="346">
        <f>'SL Marginal Supply Costs'!C7</f>
        <v>272.40999999999997</v>
      </c>
      <c r="D17" s="347">
        <f>'QUANTITIES - ALT 1'!Q9</f>
        <v>4184</v>
      </c>
      <c r="E17" s="217">
        <f>'QUANTITIES - ALT 1'!R9</f>
        <v>520</v>
      </c>
      <c r="F17" s="217">
        <f>'QUANTITIES - ALT 1'!S9</f>
        <v>136</v>
      </c>
      <c r="G17" s="217">
        <f>'QUANTITIES - ALT 1'!T9</f>
        <v>40</v>
      </c>
      <c r="H17" s="348">
        <f t="shared" si="0"/>
        <v>4880</v>
      </c>
      <c r="I17" s="349">
        <f t="shared" si="1"/>
        <v>-29273.506974826108</v>
      </c>
      <c r="J17" s="300">
        <f t="shared" si="2"/>
        <v>-5847.1051557884703</v>
      </c>
      <c r="K17" s="300">
        <f t="shared" si="3"/>
        <v>-3177.4268872224875</v>
      </c>
      <c r="L17" s="300">
        <f t="shared" si="4"/>
        <v>-1534.2404126727013</v>
      </c>
      <c r="M17" s="352">
        <f t="shared" si="6"/>
        <v>-39832.279430509763</v>
      </c>
      <c r="N17" s="349">
        <f t="shared" si="7"/>
        <v>-63826.752639999992</v>
      </c>
      <c r="O17" s="300">
        <f t="shared" si="8"/>
        <v>-12748.787999999997</v>
      </c>
      <c r="P17" s="300">
        <f t="shared" si="9"/>
        <v>-6927.9311199999984</v>
      </c>
      <c r="Q17" s="300">
        <f t="shared" si="10"/>
        <v>-3345.1947999999993</v>
      </c>
      <c r="R17" s="352">
        <f t="shared" si="11"/>
        <v>-86848.666559999983</v>
      </c>
      <c r="S17" s="351">
        <f t="shared" si="12"/>
        <v>-126680.94599050975</v>
      </c>
    </row>
    <row r="18" spans="1:19" x14ac:dyDescent="0.25">
      <c r="A18" s="344">
        <f t="shared" si="5"/>
        <v>2027</v>
      </c>
      <c r="B18" s="345">
        <f>'SL Marginal Supply Costs'!B8</f>
        <v>2.9625605050023814E-2</v>
      </c>
      <c r="C18" s="346">
        <f>'SL Marginal Supply Costs'!C8</f>
        <v>290.33000000000004</v>
      </c>
      <c r="D18" s="347">
        <f>'QUANTITIES - ALT 1'!Q10</f>
        <v>5230</v>
      </c>
      <c r="E18" s="217">
        <f>'QUANTITIES - ALT 1'!R10</f>
        <v>650</v>
      </c>
      <c r="F18" s="217">
        <f>'QUANTITIES - ALT 1'!S10</f>
        <v>170</v>
      </c>
      <c r="G18" s="217">
        <f>'QUANTITIES - ALT 1'!T10</f>
        <v>50</v>
      </c>
      <c r="H18" s="348">
        <f t="shared" si="0"/>
        <v>6100</v>
      </c>
      <c r="I18" s="349">
        <f t="shared" si="1"/>
        <v>-36442.338269614098</v>
      </c>
      <c r="J18" s="300">
        <f t="shared" si="2"/>
        <v>-7279.0111607908511</v>
      </c>
      <c r="K18" s="300">
        <f t="shared" si="3"/>
        <v>-3955.5515350690794</v>
      </c>
      <c r="L18" s="300">
        <f t="shared" si="4"/>
        <v>-1909.9627575750353</v>
      </c>
      <c r="M18" s="352">
        <f t="shared" si="6"/>
        <v>-49586.863723049064</v>
      </c>
      <c r="N18" s="349">
        <f t="shared" si="7"/>
        <v>-85031.85040000001</v>
      </c>
      <c r="O18" s="300">
        <f t="shared" si="8"/>
        <v>-16984.305000000004</v>
      </c>
      <c r="P18" s="300">
        <f t="shared" si="9"/>
        <v>-9229.5907000000007</v>
      </c>
      <c r="Q18" s="300">
        <f t="shared" si="10"/>
        <v>-4456.5655000000006</v>
      </c>
      <c r="R18" s="352">
        <f t="shared" si="11"/>
        <v>-115702.31160000002</v>
      </c>
      <c r="S18" s="351">
        <f t="shared" si="12"/>
        <v>-165289.17532304907</v>
      </c>
    </row>
    <row r="19" spans="1:19" x14ac:dyDescent="0.25">
      <c r="A19" s="344">
        <f t="shared" si="5"/>
        <v>2028</v>
      </c>
      <c r="B19" s="345">
        <f>'SL Marginal Supply Costs'!B9</f>
        <v>2.9766805621724634E-2</v>
      </c>
      <c r="C19" s="346">
        <f>'SL Marginal Supply Costs'!C9</f>
        <v>309.63</v>
      </c>
      <c r="D19" s="347">
        <f>'QUANTITIES - ALT 1'!Q11</f>
        <v>6276</v>
      </c>
      <c r="E19" s="217">
        <f>'QUANTITIES - ALT 1'!R11</f>
        <v>780</v>
      </c>
      <c r="F19" s="217">
        <f>'QUANTITIES - ALT 1'!S11</f>
        <v>204</v>
      </c>
      <c r="G19" s="217">
        <f>'QUANTITIES - ALT 1'!T11</f>
        <v>60</v>
      </c>
      <c r="H19" s="348">
        <f t="shared" si="0"/>
        <v>7320</v>
      </c>
      <c r="I19" s="349">
        <f t="shared" si="1"/>
        <v>-43939.234233673189</v>
      </c>
      <c r="J19" s="300">
        <f t="shared" si="2"/>
        <v>-8776.4449695092917</v>
      </c>
      <c r="K19" s="300">
        <f t="shared" si="3"/>
        <v>-4769.2852236017152</v>
      </c>
      <c r="L19" s="300">
        <f t="shared" si="4"/>
        <v>-2302.8791501191045</v>
      </c>
      <c r="M19" s="352">
        <f t="shared" si="6"/>
        <v>-59787.843576903295</v>
      </c>
      <c r="N19" s="349">
        <f t="shared" si="7"/>
        <v>-108821.32128</v>
      </c>
      <c r="O19" s="300">
        <f t="shared" si="8"/>
        <v>-21736.026000000002</v>
      </c>
      <c r="P19" s="300">
        <f t="shared" si="9"/>
        <v>-11811.765240000001</v>
      </c>
      <c r="Q19" s="300">
        <f t="shared" si="10"/>
        <v>-5703.3845999999994</v>
      </c>
      <c r="R19" s="352">
        <f t="shared" si="11"/>
        <v>-148072.49711999999</v>
      </c>
      <c r="S19" s="351">
        <f t="shared" si="12"/>
        <v>-207860.34069690329</v>
      </c>
    </row>
    <row r="20" spans="1:19" x14ac:dyDescent="0.25">
      <c r="A20" s="344">
        <f t="shared" si="5"/>
        <v>2029</v>
      </c>
      <c r="B20" s="345">
        <f>'SL Marginal Supply Costs'!B10</f>
        <v>3.1872968080038117E-2</v>
      </c>
      <c r="C20" s="346">
        <f>'SL Marginal Supply Costs'!C10</f>
        <v>330.43</v>
      </c>
      <c r="D20" s="347">
        <f>'QUANTITIES - ALT 1'!Q12</f>
        <v>7322</v>
      </c>
      <c r="E20" s="217">
        <f>'QUANTITIES - ALT 1'!R12</f>
        <v>910</v>
      </c>
      <c r="F20" s="217">
        <f>'QUANTITIES - ALT 1'!S12</f>
        <v>238</v>
      </c>
      <c r="G20" s="217">
        <f>'QUANTITIES - ALT 1'!T12</f>
        <v>70</v>
      </c>
      <c r="H20" s="348">
        <f t="shared" si="0"/>
        <v>8540</v>
      </c>
      <c r="I20" s="349">
        <f t="shared" si="1"/>
        <v>-54889.534760735594</v>
      </c>
      <c r="J20" s="300">
        <f t="shared" si="2"/>
        <v>-10963.663560171512</v>
      </c>
      <c r="K20" s="300">
        <f t="shared" si="3"/>
        <v>-5957.8609329547417</v>
      </c>
      <c r="L20" s="300">
        <f t="shared" si="4"/>
        <v>-2876.7903529680807</v>
      </c>
      <c r="M20" s="352">
        <f t="shared" si="6"/>
        <v>-74687.849606829928</v>
      </c>
      <c r="N20" s="349">
        <f t="shared" si="7"/>
        <v>-135486.87375999999</v>
      </c>
      <c r="O20" s="300">
        <f t="shared" si="8"/>
        <v>-27062.216999999997</v>
      </c>
      <c r="P20" s="300">
        <f t="shared" si="9"/>
        <v>-14706.11758</v>
      </c>
      <c r="Q20" s="300">
        <f t="shared" si="10"/>
        <v>-7100.9406999999992</v>
      </c>
      <c r="R20" s="352">
        <f t="shared" si="11"/>
        <v>-184356.14903999999</v>
      </c>
      <c r="S20" s="351">
        <f t="shared" si="12"/>
        <v>-259043.99864682992</v>
      </c>
    </row>
    <row r="21" spans="1:19" x14ac:dyDescent="0.25">
      <c r="A21" s="344">
        <f t="shared" si="5"/>
        <v>2030</v>
      </c>
      <c r="B21" s="345">
        <f>'SL Marginal Supply Costs'!B11</f>
        <v>3.1229249642686991E-2</v>
      </c>
      <c r="C21" s="346">
        <f>'SL Marginal Supply Costs'!C11</f>
        <v>352.09000000000003</v>
      </c>
      <c r="D21" s="347">
        <f>'QUANTITIES - ALT 1'!Q13</f>
        <v>8368</v>
      </c>
      <c r="E21" s="217">
        <f>'QUANTITIES - ALT 1'!R13</f>
        <v>1040</v>
      </c>
      <c r="F21" s="217">
        <f>'QUANTITIES - ALT 1'!S13</f>
        <v>272</v>
      </c>
      <c r="G21" s="217">
        <f>'QUANTITIES - ALT 1'!T13</f>
        <v>80</v>
      </c>
      <c r="H21" s="348">
        <f t="shared" si="0"/>
        <v>9760</v>
      </c>
      <c r="I21" s="349">
        <f t="shared" si="1"/>
        <v>-61463.960109553111</v>
      </c>
      <c r="J21" s="300">
        <f t="shared" si="2"/>
        <v>-12276.84261953311</v>
      </c>
      <c r="K21" s="300">
        <f t="shared" si="3"/>
        <v>-6671.4671260676505</v>
      </c>
      <c r="L21" s="300">
        <f t="shared" si="4"/>
        <v>-3221.3595591424482</v>
      </c>
      <c r="M21" s="352">
        <f t="shared" si="6"/>
        <v>-83633.629414296331</v>
      </c>
      <c r="N21" s="349">
        <f t="shared" si="7"/>
        <v>-164992.19072000001</v>
      </c>
      <c r="O21" s="300">
        <f t="shared" si="8"/>
        <v>-32955.624000000003</v>
      </c>
      <c r="P21" s="300">
        <f t="shared" si="9"/>
        <v>-17908.705760000001</v>
      </c>
      <c r="Q21" s="300">
        <f t="shared" si="10"/>
        <v>-8647.3304000000007</v>
      </c>
      <c r="R21" s="352">
        <f t="shared" si="11"/>
        <v>-224503.85088000004</v>
      </c>
      <c r="S21" s="351">
        <f t="shared" si="12"/>
        <v>-308137.4802942964</v>
      </c>
    </row>
    <row r="22" spans="1:19" x14ac:dyDescent="0.25">
      <c r="A22" s="344">
        <f t="shared" si="5"/>
        <v>2031</v>
      </c>
      <c r="B22" s="345">
        <f>'SL Marginal Supply Costs'!B12</f>
        <v>2.8809935683658885E-2</v>
      </c>
      <c r="C22" s="346">
        <f>'SL Marginal Supply Costs'!C12</f>
        <v>383.42999999999995</v>
      </c>
      <c r="D22" s="347">
        <f>'QUANTITIES - ALT 1'!Q14</f>
        <v>9414</v>
      </c>
      <c r="E22" s="217">
        <f>'QUANTITIES - ALT 1'!R14</f>
        <v>1170</v>
      </c>
      <c r="F22" s="217">
        <f>'QUANTITIES - ALT 1'!S14</f>
        <v>306</v>
      </c>
      <c r="G22" s="217">
        <f>'QUANTITIES - ALT 1'!T14</f>
        <v>90</v>
      </c>
      <c r="H22" s="348">
        <f t="shared" si="0"/>
        <v>10980</v>
      </c>
      <c r="I22" s="349">
        <f t="shared" si="1"/>
        <v>-63790.175960506909</v>
      </c>
      <c r="J22" s="300">
        <f t="shared" si="2"/>
        <v>-12741.482155454976</v>
      </c>
      <c r="K22" s="300">
        <f t="shared" si="3"/>
        <v>-6923.9609866993815</v>
      </c>
      <c r="L22" s="300">
        <f t="shared" si="4"/>
        <v>-3343.2777963458789</v>
      </c>
      <c r="M22" s="352">
        <f t="shared" si="6"/>
        <v>-86798.896899007144</v>
      </c>
      <c r="N22" s="349">
        <f t="shared" si="7"/>
        <v>-202138.16111999998</v>
      </c>
      <c r="O22" s="300">
        <f t="shared" si="8"/>
        <v>-40375.178999999996</v>
      </c>
      <c r="P22" s="300">
        <f t="shared" si="9"/>
        <v>-21940.631459999997</v>
      </c>
      <c r="Q22" s="300">
        <f t="shared" si="10"/>
        <v>-10594.170899999997</v>
      </c>
      <c r="R22" s="352">
        <f t="shared" si="11"/>
        <v>-275048.14247999992</v>
      </c>
      <c r="S22" s="351">
        <f t="shared" si="12"/>
        <v>-361847.03937900707</v>
      </c>
    </row>
    <row r="23" spans="1:19" x14ac:dyDescent="0.25">
      <c r="A23" s="344">
        <f t="shared" si="5"/>
        <v>2032</v>
      </c>
      <c r="B23" s="345">
        <f>'SL Marginal Supply Costs'!B13</f>
        <v>2.7919904716531684E-2</v>
      </c>
      <c r="C23" s="346">
        <f>'SL Marginal Supply Costs'!C13</f>
        <v>418.01</v>
      </c>
      <c r="D23" s="347">
        <f>'QUANTITIES - ALT 1'!Q15</f>
        <v>10460</v>
      </c>
      <c r="E23" s="217">
        <f>'QUANTITIES - ALT 1'!R15</f>
        <v>1300</v>
      </c>
      <c r="F23" s="217">
        <f>'QUANTITIES - ALT 1'!S15</f>
        <v>340</v>
      </c>
      <c r="G23" s="217">
        <f>'QUANTITIES - ALT 1'!T15</f>
        <v>100</v>
      </c>
      <c r="H23" s="348">
        <f t="shared" si="0"/>
        <v>12200</v>
      </c>
      <c r="I23" s="349">
        <f t="shared" si="1"/>
        <v>-68688.326224373508</v>
      </c>
      <c r="J23" s="300">
        <f t="shared" si="2"/>
        <v>-13719.841177703671</v>
      </c>
      <c r="K23" s="300">
        <f t="shared" si="3"/>
        <v>-7455.619675883755</v>
      </c>
      <c r="L23" s="300">
        <f t="shared" si="4"/>
        <v>-3599.9925141495951</v>
      </c>
      <c r="M23" s="352">
        <f t="shared" si="6"/>
        <v>-93463.779592110528</v>
      </c>
      <c r="N23" s="349">
        <f t="shared" si="7"/>
        <v>-244853.53759999998</v>
      </c>
      <c r="O23" s="300">
        <f t="shared" si="8"/>
        <v>-48907.17</v>
      </c>
      <c r="P23" s="300">
        <f t="shared" si="9"/>
        <v>-26577.075799999999</v>
      </c>
      <c r="Q23" s="300">
        <f t="shared" si="10"/>
        <v>-12832.906999999999</v>
      </c>
      <c r="R23" s="352">
        <f t="shared" si="11"/>
        <v>-333170.69039999996</v>
      </c>
      <c r="S23" s="351">
        <f t="shared" si="12"/>
        <v>-426634.46999211051</v>
      </c>
    </row>
    <row r="24" spans="1:19" x14ac:dyDescent="0.25">
      <c r="A24" s="344">
        <f t="shared" si="5"/>
        <v>2033</v>
      </c>
      <c r="B24" s="345">
        <f>'SL Marginal Supply Costs'!B14</f>
        <v>2.7086429252024775E-2</v>
      </c>
      <c r="C24" s="346">
        <f>'SL Marginal Supply Costs'!C14</f>
        <v>276.34000000000003</v>
      </c>
      <c r="D24" s="347">
        <f>'QUANTITIES - ALT 1'!Q16</f>
        <v>11506</v>
      </c>
      <c r="E24" s="217">
        <f>'QUANTITIES - ALT 1'!R16</f>
        <v>1430</v>
      </c>
      <c r="F24" s="217">
        <f>'QUANTITIES - ALT 1'!S16</f>
        <v>374</v>
      </c>
      <c r="G24" s="217">
        <f>'QUANTITIES - ALT 1'!T16</f>
        <v>110</v>
      </c>
      <c r="H24" s="348">
        <f t="shared" si="0"/>
        <v>13420</v>
      </c>
      <c r="I24" s="349">
        <f t="shared" si="1"/>
        <v>-73301.598209837073</v>
      </c>
      <c r="J24" s="300">
        <f t="shared" si="2"/>
        <v>-14641.298467889472</v>
      </c>
      <c r="K24" s="300">
        <f t="shared" si="3"/>
        <v>-7956.3568939180568</v>
      </c>
      <c r="L24" s="300">
        <f t="shared" si="4"/>
        <v>-3841.7766065316819</v>
      </c>
      <c r="M24" s="352">
        <f t="shared" si="6"/>
        <v>-99741.030178176283</v>
      </c>
      <c r="N24" s="349">
        <f t="shared" si="7"/>
        <v>-178055.81024000002</v>
      </c>
      <c r="O24" s="300">
        <f t="shared" si="8"/>
        <v>-35564.957999999999</v>
      </c>
      <c r="P24" s="300">
        <f t="shared" si="9"/>
        <v>-19326.666920000003</v>
      </c>
      <c r="Q24" s="300">
        <f t="shared" si="10"/>
        <v>-9332.0018</v>
      </c>
      <c r="R24" s="352">
        <f t="shared" si="11"/>
        <v>-242279.43695999999</v>
      </c>
      <c r="S24" s="351">
        <f t="shared" si="12"/>
        <v>-342020.46713817626</v>
      </c>
    </row>
    <row r="25" spans="1:19" x14ac:dyDescent="0.25">
      <c r="A25" s="344">
        <f t="shared" si="5"/>
        <v>2034</v>
      </c>
      <c r="B25" s="345">
        <f>'SL Marginal Supply Costs'!B15</f>
        <v>2.4768842305859934E-2</v>
      </c>
      <c r="C25" s="346">
        <f>'SL Marginal Supply Costs'!C15</f>
        <v>289.36</v>
      </c>
      <c r="D25" s="347">
        <f>'QUANTITIES - ALT 1'!Q17</f>
        <v>12552</v>
      </c>
      <c r="E25" s="217">
        <f>'QUANTITIES - ALT 1'!R17</f>
        <v>1560</v>
      </c>
      <c r="F25" s="217">
        <f>'QUANTITIES - ALT 1'!S17</f>
        <v>408</v>
      </c>
      <c r="G25" s="217">
        <f>'QUANTITIES - ALT 1'!T17</f>
        <v>120</v>
      </c>
      <c r="H25" s="348">
        <f t="shared" si="0"/>
        <v>14640</v>
      </c>
      <c r="I25" s="349">
        <f t="shared" si="1"/>
        <v>-73123.329228165807</v>
      </c>
      <c r="J25" s="300">
        <f t="shared" si="2"/>
        <v>-14605.690930919485</v>
      </c>
      <c r="K25" s="300">
        <f t="shared" si="3"/>
        <v>-7937.0070887851361</v>
      </c>
      <c r="L25" s="300">
        <f t="shared" si="4"/>
        <v>-3832.4334323010962</v>
      </c>
      <c r="M25" s="352">
        <f t="shared" si="6"/>
        <v>-99498.460680171527</v>
      </c>
      <c r="N25" s="349">
        <f t="shared" si="7"/>
        <v>-203394.61632000003</v>
      </c>
      <c r="O25" s="300">
        <f t="shared" si="8"/>
        <v>-40626.144</v>
      </c>
      <c r="P25" s="300">
        <f t="shared" si="9"/>
        <v>-22077.010560000002</v>
      </c>
      <c r="Q25" s="300">
        <f t="shared" si="10"/>
        <v>-10660.0224</v>
      </c>
      <c r="R25" s="352">
        <f t="shared" si="11"/>
        <v>-276757.79328000004</v>
      </c>
      <c r="S25" s="351">
        <f t="shared" si="12"/>
        <v>-376256.2539601716</v>
      </c>
    </row>
    <row r="26" spans="1:19" x14ac:dyDescent="0.25">
      <c r="A26" s="344">
        <f t="shared" si="5"/>
        <v>2035</v>
      </c>
      <c r="B26" s="345">
        <f>'SL Marginal Supply Costs'!B16</f>
        <v>2.4987732253454027E-2</v>
      </c>
      <c r="C26" s="346">
        <f>'SL Marginal Supply Costs'!C16</f>
        <v>303.09000000000003</v>
      </c>
      <c r="D26" s="347">
        <f>'QUANTITIES - ALT 1'!Q18</f>
        <v>13598</v>
      </c>
      <c r="E26" s="217">
        <f>'QUANTITIES - ALT 1'!R18</f>
        <v>1690</v>
      </c>
      <c r="F26" s="217">
        <f>'QUANTITIES - ALT 1'!S18</f>
        <v>442</v>
      </c>
      <c r="G26" s="217">
        <f>'QUANTITIES - ALT 1'!T18</f>
        <v>130</v>
      </c>
      <c r="H26" s="348">
        <f t="shared" si="0"/>
        <v>15860</v>
      </c>
      <c r="I26" s="349">
        <f t="shared" si="1"/>
        <v>-79917.004684516432</v>
      </c>
      <c r="J26" s="300">
        <f t="shared" si="2"/>
        <v>-15962.663118151502</v>
      </c>
      <c r="K26" s="300">
        <f t="shared" si="3"/>
        <v>-8674.411291043356</v>
      </c>
      <c r="L26" s="300">
        <f t="shared" si="4"/>
        <v>-4188.4936557884712</v>
      </c>
      <c r="M26" s="352">
        <f t="shared" si="6"/>
        <v>-108742.57274949976</v>
      </c>
      <c r="N26" s="349">
        <f t="shared" si="7"/>
        <v>-230799.39792000005</v>
      </c>
      <c r="O26" s="300">
        <f t="shared" si="8"/>
        <v>-46099.989000000001</v>
      </c>
      <c r="P26" s="300">
        <f t="shared" si="9"/>
        <v>-25051.600860000002</v>
      </c>
      <c r="Q26" s="300">
        <f t="shared" si="10"/>
        <v>-12096.321900000001</v>
      </c>
      <c r="R26" s="352">
        <f t="shared" si="11"/>
        <v>-314047.30968000006</v>
      </c>
      <c r="S26" s="351">
        <f t="shared" si="12"/>
        <v>-422789.88242949982</v>
      </c>
    </row>
    <row r="27" spans="1:19" x14ac:dyDescent="0.25">
      <c r="A27" s="344">
        <f t="shared" si="5"/>
        <v>2036</v>
      </c>
      <c r="B27" s="345">
        <f>'SL Marginal Supply Costs'!B17</f>
        <v>2.2158925678894711E-2</v>
      </c>
      <c r="C27" s="346">
        <f>'SL Marginal Supply Costs'!C17</f>
        <v>317.55</v>
      </c>
      <c r="D27" s="347">
        <f>'QUANTITIES - ALT 1'!Q19</f>
        <v>14644</v>
      </c>
      <c r="E27" s="217">
        <f>'QUANTITIES - ALT 1'!R19</f>
        <v>1820</v>
      </c>
      <c r="F27" s="217">
        <f>'QUANTITIES - ALT 1'!S19</f>
        <v>476</v>
      </c>
      <c r="G27" s="217">
        <f>'QUANTITIES - ALT 1'!T19</f>
        <v>140</v>
      </c>
      <c r="H27" s="348">
        <f t="shared" si="0"/>
        <v>17080</v>
      </c>
      <c r="I27" s="349">
        <f t="shared" si="1"/>
        <v>-76321.296357335872</v>
      </c>
      <c r="J27" s="300">
        <f t="shared" si="2"/>
        <v>-15244.454510052406</v>
      </c>
      <c r="K27" s="300">
        <f t="shared" si="3"/>
        <v>-8284.1232286250597</v>
      </c>
      <c r="L27" s="300">
        <f t="shared" si="4"/>
        <v>-4000.0406278513574</v>
      </c>
      <c r="M27" s="352">
        <f t="shared" si="6"/>
        <v>-103849.9147238647</v>
      </c>
      <c r="N27" s="349">
        <f t="shared" si="7"/>
        <v>-260411.32319999998</v>
      </c>
      <c r="O27" s="300">
        <f t="shared" si="8"/>
        <v>-52014.689999999995</v>
      </c>
      <c r="P27" s="300">
        <f t="shared" si="9"/>
        <v>-28265.760600000001</v>
      </c>
      <c r="Q27" s="300">
        <f t="shared" si="10"/>
        <v>-13648.298999999999</v>
      </c>
      <c r="R27" s="352">
        <f t="shared" si="11"/>
        <v>-354340.07279999997</v>
      </c>
      <c r="S27" s="351">
        <f t="shared" si="12"/>
        <v>-458189.98752386466</v>
      </c>
    </row>
    <row r="28" spans="1:19" x14ac:dyDescent="0.25">
      <c r="A28" s="344">
        <f t="shared" si="5"/>
        <v>2037</v>
      </c>
      <c r="B28" s="345">
        <f>'SL Marginal Supply Costs'!B18</f>
        <v>2.1196343496903289E-2</v>
      </c>
      <c r="C28" s="346">
        <f>'SL Marginal Supply Costs'!C18</f>
        <v>332.79</v>
      </c>
      <c r="D28" s="347">
        <f>'QUANTITIES - ALT 1'!Q20</f>
        <v>15690</v>
      </c>
      <c r="E28" s="217">
        <f>'QUANTITIES - ALT 1'!R20</f>
        <v>1950</v>
      </c>
      <c r="F28" s="217">
        <f>'QUANTITIES - ALT 1'!S20</f>
        <v>510</v>
      </c>
      <c r="G28" s="217">
        <f>'QUANTITIES - ALT 1'!T20</f>
        <v>150</v>
      </c>
      <c r="H28" s="348">
        <f t="shared" si="0"/>
        <v>18300</v>
      </c>
      <c r="I28" s="349">
        <f t="shared" si="1"/>
        <v>-78220.612050500233</v>
      </c>
      <c r="J28" s="300">
        <f t="shared" si="2"/>
        <v>-15623.824791567415</v>
      </c>
      <c r="K28" s="300">
        <f t="shared" si="3"/>
        <v>-8490.2801730586016</v>
      </c>
      <c r="L28" s="300">
        <f t="shared" si="4"/>
        <v>-4099.5847957360647</v>
      </c>
      <c r="M28" s="352">
        <f t="shared" si="6"/>
        <v>-106434.30181086232</v>
      </c>
      <c r="N28" s="349">
        <f t="shared" si="7"/>
        <v>-292402.60560000001</v>
      </c>
      <c r="O28" s="300">
        <f t="shared" si="8"/>
        <v>-58404.645000000004</v>
      </c>
      <c r="P28" s="300">
        <f t="shared" si="9"/>
        <v>-31738.182300000004</v>
      </c>
      <c r="Q28" s="300">
        <f t="shared" si="10"/>
        <v>-15324.979499999999</v>
      </c>
      <c r="R28" s="352">
        <f t="shared" si="11"/>
        <v>-397870.41240000003</v>
      </c>
      <c r="S28" s="351">
        <f t="shared" si="12"/>
        <v>-504304.71421086235</v>
      </c>
    </row>
    <row r="29" spans="1:19" x14ac:dyDescent="0.25">
      <c r="A29" s="344">
        <f t="shared" si="5"/>
        <v>2038</v>
      </c>
      <c r="B29" s="345">
        <f>'SL Marginal Supply Costs'!B19</f>
        <v>2.2294068604097189E-2</v>
      </c>
      <c r="C29" s="346">
        <f>'SL Marginal Supply Costs'!C19</f>
        <v>346.49</v>
      </c>
      <c r="D29" s="347">
        <f>'QUANTITIES - ALT 1'!Q21</f>
        <v>16736</v>
      </c>
      <c r="E29" s="217">
        <f>'QUANTITIES - ALT 1'!R21</f>
        <v>2080</v>
      </c>
      <c r="F29" s="217">
        <f>'QUANTITIES - ALT 1'!S21</f>
        <v>544</v>
      </c>
      <c r="G29" s="217">
        <f>'QUANTITIES - ALT 1'!T21</f>
        <v>160</v>
      </c>
      <c r="H29" s="348">
        <f t="shared" si="0"/>
        <v>19520</v>
      </c>
      <c r="I29" s="349">
        <f t="shared" si="1"/>
        <v>-87756.302763601721</v>
      </c>
      <c r="J29" s="300">
        <f t="shared" si="2"/>
        <v>-17528.488499285377</v>
      </c>
      <c r="K29" s="300">
        <f t="shared" si="3"/>
        <v>-9525.3102460219161</v>
      </c>
      <c r="L29" s="300">
        <f t="shared" si="4"/>
        <v>-4599.3555292996662</v>
      </c>
      <c r="M29" s="352">
        <f t="shared" si="6"/>
        <v>-119409.45703820868</v>
      </c>
      <c r="N29" s="349">
        <f t="shared" si="7"/>
        <v>-324735.97184000001</v>
      </c>
      <c r="O29" s="300">
        <f t="shared" si="8"/>
        <v>-64862.928</v>
      </c>
      <c r="P29" s="300">
        <f t="shared" si="9"/>
        <v>-35247.73472</v>
      </c>
      <c r="Q29" s="300">
        <f t="shared" si="10"/>
        <v>-17019.588800000001</v>
      </c>
      <c r="R29" s="352">
        <f t="shared" si="11"/>
        <v>-441866.22336000006</v>
      </c>
      <c r="S29" s="351">
        <f t="shared" si="12"/>
        <v>-561275.68039820879</v>
      </c>
    </row>
    <row r="30" spans="1:19" x14ac:dyDescent="0.25">
      <c r="A30" s="344">
        <f t="shared" si="5"/>
        <v>2039</v>
      </c>
      <c r="B30" s="345">
        <f>'SL Marginal Supply Costs'!B20</f>
        <v>2.0329521200571701E-2</v>
      </c>
      <c r="C30" s="346">
        <f>'SL Marginal Supply Costs'!C20</f>
        <v>360.79999999999995</v>
      </c>
      <c r="D30" s="347">
        <f>'QUANTITIES - ALT 1'!Q22</f>
        <v>17782</v>
      </c>
      <c r="E30" s="217">
        <f>'QUANTITIES - ALT 1'!R22</f>
        <v>2210</v>
      </c>
      <c r="F30" s="217">
        <f>'QUANTITIES - ALT 1'!S22</f>
        <v>578</v>
      </c>
      <c r="G30" s="217">
        <f>'QUANTITIES - ALT 1'!T22</f>
        <v>170</v>
      </c>
      <c r="H30" s="348">
        <f t="shared" si="0"/>
        <v>20740</v>
      </c>
      <c r="I30" s="349">
        <f t="shared" si="1"/>
        <v>-85024.693216510714</v>
      </c>
      <c r="J30" s="300">
        <f t="shared" si="2"/>
        <v>-16982.875420533586</v>
      </c>
      <c r="K30" s="300">
        <f t="shared" si="3"/>
        <v>-9228.8138396369686</v>
      </c>
      <c r="L30" s="300">
        <f t="shared" si="4"/>
        <v>-4456.1903881229155</v>
      </c>
      <c r="M30" s="352">
        <f t="shared" si="6"/>
        <v>-115692.57286480418</v>
      </c>
      <c r="N30" s="349">
        <f t="shared" si="7"/>
        <v>-359281.75359999994</v>
      </c>
      <c r="O30" s="300">
        <f t="shared" si="8"/>
        <v>-71763.12</v>
      </c>
      <c r="P30" s="300">
        <f t="shared" si="9"/>
        <v>-38997.428799999994</v>
      </c>
      <c r="Q30" s="300">
        <f t="shared" si="10"/>
        <v>-18830.151999999998</v>
      </c>
      <c r="R30" s="352">
        <f t="shared" si="11"/>
        <v>-488872.45439999993</v>
      </c>
      <c r="S30" s="351">
        <f t="shared" si="12"/>
        <v>-604565.02726480411</v>
      </c>
    </row>
    <row r="31" spans="1:19" x14ac:dyDescent="0.25">
      <c r="A31" s="344">
        <f t="shared" si="5"/>
        <v>2040</v>
      </c>
      <c r="B31" s="345">
        <f>'SL Marginal Supply Costs'!B21</f>
        <v>2.0279999999999999E-2</v>
      </c>
      <c r="C31" s="346">
        <f>'SL Marginal Supply Costs'!C21</f>
        <v>375.77</v>
      </c>
      <c r="D31" s="347">
        <f>'QUANTITIES - ALT 1'!Q23</f>
        <v>18828</v>
      </c>
      <c r="E31" s="217">
        <f>'QUANTITIES - ALT 1'!R23</f>
        <v>2340</v>
      </c>
      <c r="F31" s="217">
        <f>'QUANTITIES - ALT 1'!S23</f>
        <v>612</v>
      </c>
      <c r="G31" s="217">
        <f>'QUANTITIES - ALT 1'!T23</f>
        <v>180</v>
      </c>
      <c r="H31" s="348">
        <f t="shared" si="0"/>
        <v>21960</v>
      </c>
      <c r="I31" s="349">
        <f t="shared" si="1"/>
        <v>-89806.848767999996</v>
      </c>
      <c r="J31" s="300">
        <f t="shared" si="2"/>
        <v>-17938.065600000002</v>
      </c>
      <c r="K31" s="300">
        <f t="shared" si="3"/>
        <v>-9747.8821440000011</v>
      </c>
      <c r="L31" s="300">
        <f t="shared" si="4"/>
        <v>-4706.8257599999997</v>
      </c>
      <c r="M31" s="352">
        <f t="shared" si="6"/>
        <v>-122199.62227200001</v>
      </c>
      <c r="N31" s="349">
        <f t="shared" si="7"/>
        <v>-396199.86335999996</v>
      </c>
      <c r="O31" s="300">
        <f t="shared" si="8"/>
        <v>-79137.161999999997</v>
      </c>
      <c r="P31" s="300">
        <f t="shared" si="9"/>
        <v>-43004.621879999999</v>
      </c>
      <c r="Q31" s="300">
        <f t="shared" si="10"/>
        <v>-20765.050199999998</v>
      </c>
      <c r="R31" s="352">
        <f t="shared" si="11"/>
        <v>-539106.69744000002</v>
      </c>
      <c r="S31" s="351">
        <f t="shared" si="12"/>
        <v>-661306.31971199997</v>
      </c>
    </row>
    <row r="32" spans="1:19" x14ac:dyDescent="0.25">
      <c r="A32" s="344">
        <f t="shared" si="5"/>
        <v>2041</v>
      </c>
      <c r="B32" s="345">
        <f>'SL Marginal Supply Costs'!B22</f>
        <v>2.0619932245024477E-2</v>
      </c>
      <c r="C32" s="346">
        <f>'SL Marginal Supply Costs'!C22</f>
        <v>382.06863608051515</v>
      </c>
      <c r="D32" s="347">
        <f>'QUANTITIES - ALT 1'!Q24</f>
        <v>19874</v>
      </c>
      <c r="E32" s="217">
        <f>'QUANTITIES - ALT 1'!R24</f>
        <v>2470</v>
      </c>
      <c r="F32" s="217">
        <f>'QUANTITIES - ALT 1'!S24</f>
        <v>646</v>
      </c>
      <c r="G32" s="217">
        <f>'QUANTITIES - ALT 1'!T24</f>
        <v>190</v>
      </c>
      <c r="H32" s="348">
        <f t="shared" si="0"/>
        <v>23180</v>
      </c>
      <c r="I32" s="349">
        <f t="shared" si="1"/>
        <v>-96385.085464527408</v>
      </c>
      <c r="J32" s="300">
        <f t="shared" si="2"/>
        <v>-19252.005939889554</v>
      </c>
      <c r="K32" s="300">
        <f t="shared" si="3"/>
        <v>-10461.902031266476</v>
      </c>
      <c r="L32" s="300">
        <f t="shared" si="4"/>
        <v>-5051.5947209795659</v>
      </c>
      <c r="M32" s="352">
        <f t="shared" si="6"/>
        <v>-131150.588156663</v>
      </c>
      <c r="N32" s="349">
        <f t="shared" si="7"/>
        <v>-425220.99611399282</v>
      </c>
      <c r="O32" s="300">
        <f t="shared" si="8"/>
        <v>-84933.857800698504</v>
      </c>
      <c r="P32" s="300">
        <f t="shared" si="9"/>
        <v>-46154.655375798393</v>
      </c>
      <c r="Q32" s="300">
        <f t="shared" si="10"/>
        <v>-22286.063542576449</v>
      </c>
      <c r="R32" s="352">
        <f t="shared" si="11"/>
        <v>-578595.57283306611</v>
      </c>
      <c r="S32" s="351">
        <f t="shared" si="12"/>
        <v>-709746.16098972911</v>
      </c>
    </row>
    <row r="33" spans="1:19" x14ac:dyDescent="0.25">
      <c r="A33" s="344">
        <f t="shared" si="5"/>
        <v>2042</v>
      </c>
      <c r="B33" s="345">
        <f>'SL Marginal Supply Costs'!B23</f>
        <v>2.0963858049102155E-2</v>
      </c>
      <c r="C33" s="346">
        <f>'SL Marginal Supply Costs'!C23</f>
        <v>388.44126918693871</v>
      </c>
      <c r="D33" s="347">
        <f>'QUANTITIES - ALT 1'!Q25</f>
        <v>20920</v>
      </c>
      <c r="E33" s="217">
        <f>'QUANTITIES - ALT 1'!R25</f>
        <v>2600</v>
      </c>
      <c r="F33" s="217">
        <f>'QUANTITIES - ALT 1'!S25</f>
        <v>680</v>
      </c>
      <c r="G33" s="217">
        <f>'QUANTITIES - ALT 1'!T25</f>
        <v>200</v>
      </c>
      <c r="H33" s="348">
        <f t="shared" si="0"/>
        <v>24400</v>
      </c>
      <c r="I33" s="349">
        <f t="shared" si="1"/>
        <v>-103150.23172307346</v>
      </c>
      <c r="J33" s="300">
        <f t="shared" si="2"/>
        <v>-20603.2796906576</v>
      </c>
      <c r="K33" s="300">
        <f t="shared" si="3"/>
        <v>-11196.209596000088</v>
      </c>
      <c r="L33" s="300">
        <f t="shared" si="4"/>
        <v>-5406.1597137024637</v>
      </c>
      <c r="M33" s="352">
        <f t="shared" si="6"/>
        <v>-140355.8807234336</v>
      </c>
      <c r="N33" s="349">
        <f t="shared" si="7"/>
        <v>-455066.71567788243</v>
      </c>
      <c r="O33" s="300">
        <f t="shared" si="8"/>
        <v>-90895.256989743662</v>
      </c>
      <c r="P33" s="300">
        <f t="shared" si="9"/>
        <v>-49394.191789811128</v>
      </c>
      <c r="Q33" s="300">
        <f t="shared" si="10"/>
        <v>-23850.293928078037</v>
      </c>
      <c r="R33" s="352">
        <f t="shared" si="11"/>
        <v>-619206.45838551526</v>
      </c>
      <c r="S33" s="351">
        <f t="shared" si="12"/>
        <v>-759562.33910894883</v>
      </c>
    </row>
    <row r="34" spans="1:19" x14ac:dyDescent="0.25">
      <c r="A34" s="344">
        <f t="shared" si="5"/>
        <v>2043</v>
      </c>
      <c r="B34" s="345">
        <f>'SL Marginal Supply Costs'!B24</f>
        <v>2.1311574930689775E-2</v>
      </c>
      <c r="C34" s="346">
        <f>'SL Marginal Supply Costs'!C24</f>
        <v>394.88414751998505</v>
      </c>
      <c r="D34" s="347">
        <f>'QUANTITIES - ALT 1'!Q26</f>
        <v>21966</v>
      </c>
      <c r="E34" s="217">
        <f>'QUANTITIES - ALT 1'!R26</f>
        <v>2730</v>
      </c>
      <c r="F34" s="217">
        <f>'QUANTITIES - ALT 1'!S26</f>
        <v>714</v>
      </c>
      <c r="G34" s="217">
        <f>'QUANTITIES - ALT 1'!T26</f>
        <v>210</v>
      </c>
      <c r="H34" s="348">
        <f t="shared" si="0"/>
        <v>25620</v>
      </c>
      <c r="I34" s="349">
        <f t="shared" si="1"/>
        <v>-110104.18891895543</v>
      </c>
      <c r="J34" s="300">
        <f t="shared" si="2"/>
        <v>-21992.266633976011</v>
      </c>
      <c r="K34" s="300">
        <f t="shared" si="3"/>
        <v>-11951.011218702519</v>
      </c>
      <c r="L34" s="300">
        <f t="shared" si="4"/>
        <v>-5770.6203902825928</v>
      </c>
      <c r="M34" s="352">
        <f t="shared" si="6"/>
        <v>-149818.08716191654</v>
      </c>
      <c r="N34" s="349">
        <f t="shared" si="7"/>
        <v>-485745.41032774351</v>
      </c>
      <c r="O34" s="300">
        <f t="shared" si="8"/>
        <v>-97023.035045660319</v>
      </c>
      <c r="P34" s="300">
        <f t="shared" si="9"/>
        <v>-52724.141608573365</v>
      </c>
      <c r="Q34" s="300">
        <f t="shared" si="10"/>
        <v>-25458.180990613437</v>
      </c>
      <c r="R34" s="352">
        <f t="shared" si="11"/>
        <v>-660950.76797259063</v>
      </c>
      <c r="S34" s="351">
        <f t="shared" si="12"/>
        <v>-810768.85513450718</v>
      </c>
    </row>
    <row r="35" spans="1:19" x14ac:dyDescent="0.25">
      <c r="A35" s="344">
        <f t="shared" si="5"/>
        <v>2044</v>
      </c>
      <c r="B35" s="345">
        <f>'SL Marginal Supply Costs'!B25</f>
        <v>2.1663730830725765E-2</v>
      </c>
      <c r="C35" s="346">
        <f>'SL Marginal Supply Costs'!C25</f>
        <v>401.40927683736788</v>
      </c>
      <c r="D35" s="347">
        <f>'QUANTITIES - ALT 1'!Q27</f>
        <v>23012</v>
      </c>
      <c r="E35" s="217">
        <f>'QUANTITIES - ALT 1'!R27</f>
        <v>2860</v>
      </c>
      <c r="F35" s="217">
        <f>'QUANTITIES - ALT 1'!S27</f>
        <v>748</v>
      </c>
      <c r="G35" s="217">
        <f>'QUANTITIES - ALT 1'!T27</f>
        <v>220</v>
      </c>
      <c r="H35" s="348">
        <f t="shared" si="0"/>
        <v>26840</v>
      </c>
      <c r="I35" s="349">
        <f t="shared" si="1"/>
        <v>-117253.26201579074</v>
      </c>
      <c r="J35" s="300">
        <f t="shared" si="2"/>
        <v>-23420.226126481011</v>
      </c>
      <c r="K35" s="300">
        <f t="shared" si="3"/>
        <v>-12726.991257450109</v>
      </c>
      <c r="L35" s="300">
        <f t="shared" si="4"/>
        <v>-6145.3071972903163</v>
      </c>
      <c r="M35" s="352">
        <f t="shared" si="6"/>
        <v>-159545.78659701219</v>
      </c>
      <c r="N35" s="349">
        <f t="shared" si="7"/>
        <v>-517284.89560056455</v>
      </c>
      <c r="O35" s="300">
        <f t="shared" si="8"/>
        <v>-103322.74785793848</v>
      </c>
      <c r="P35" s="300">
        <f t="shared" si="9"/>
        <v>-56147.524006903674</v>
      </c>
      <c r="Q35" s="300">
        <f t="shared" si="10"/>
        <v>-27111.182557595825</v>
      </c>
      <c r="R35" s="352">
        <f t="shared" si="11"/>
        <v>-703866.35002300248</v>
      </c>
      <c r="S35" s="351">
        <f t="shared" si="12"/>
        <v>-863412.13662001467</v>
      </c>
    </row>
    <row r="36" spans="1:19" x14ac:dyDescent="0.25">
      <c r="A36" s="344">
        <f t="shared" si="5"/>
        <v>2045</v>
      </c>
      <c r="B36" s="345">
        <f>'SL Marginal Supply Costs'!B26</f>
        <v>2.2019235463977195E-2</v>
      </c>
      <c r="C36" s="346">
        <f>'SL Marginal Supply Costs'!C26</f>
        <v>407.99645514293439</v>
      </c>
      <c r="D36" s="347">
        <f>'QUANTITIES - ALT 1'!Q28</f>
        <v>24058</v>
      </c>
      <c r="E36" s="217">
        <f>'QUANTITIES - ALT 1'!R28</f>
        <v>2990</v>
      </c>
      <c r="F36" s="217">
        <f>'QUANTITIES - ALT 1'!S28</f>
        <v>782</v>
      </c>
      <c r="G36" s="217">
        <f>'QUANTITIES - ALT 1'!T28</f>
        <v>230</v>
      </c>
      <c r="H36" s="348">
        <f t="shared" si="0"/>
        <v>28060</v>
      </c>
      <c r="I36" s="349">
        <f t="shared" si="1"/>
        <v>-124594.55794956385</v>
      </c>
      <c r="J36" s="300">
        <f t="shared" si="2"/>
        <v>-24886.580306096304</v>
      </c>
      <c r="K36" s="300">
        <f t="shared" si="3"/>
        <v>-13523.835691124812</v>
      </c>
      <c r="L36" s="300">
        <f t="shared" si="4"/>
        <v>-6530.0685076680047</v>
      </c>
      <c r="M36" s="352">
        <f t="shared" si="6"/>
        <v>-169535.04245445298</v>
      </c>
      <c r="N36" s="349">
        <f t="shared" si="7"/>
        <v>-549672.40819840808</v>
      </c>
      <c r="O36" s="300">
        <f t="shared" si="8"/>
        <v>-109791.84607896363</v>
      </c>
      <c r="P36" s="300">
        <f t="shared" si="9"/>
        <v>-59662.953621371875</v>
      </c>
      <c r="Q36" s="300">
        <f t="shared" si="10"/>
        <v>-28808.629697642598</v>
      </c>
      <c r="R36" s="352">
        <f t="shared" si="11"/>
        <v>-747935.83759638621</v>
      </c>
      <c r="S36" s="351">
        <f t="shared" si="12"/>
        <v>-917470.88005083916</v>
      </c>
    </row>
    <row r="37" spans="1:19" x14ac:dyDescent="0.25">
      <c r="A37" s="344">
        <f t="shared" si="5"/>
        <v>2046</v>
      </c>
      <c r="B37" s="345">
        <f>'SL Marginal Supply Costs'!B27</f>
        <v>2.2380573974377982E-2</v>
      </c>
      <c r="C37" s="346">
        <f>'SL Marginal Supply Costs'!C27</f>
        <v>414.69172989901449</v>
      </c>
      <c r="D37" s="347">
        <f>'QUANTITIES - ALT 1'!Q29</f>
        <v>25104</v>
      </c>
      <c r="E37" s="217">
        <f>'QUANTITIES - ALT 1'!R29</f>
        <v>3120</v>
      </c>
      <c r="F37" s="217">
        <f>'QUANTITIES - ALT 1'!S29</f>
        <v>816</v>
      </c>
      <c r="G37" s="217">
        <f>'QUANTITIES - ALT 1'!T29</f>
        <v>240</v>
      </c>
      <c r="H37" s="348">
        <f t="shared" si="0"/>
        <v>29280</v>
      </c>
      <c r="I37" s="349">
        <f t="shared" si="1"/>
        <v>-132145.221713215</v>
      </c>
      <c r="J37" s="300">
        <f t="shared" si="2"/>
        <v>-26394.753722422414</v>
      </c>
      <c r="K37" s="300">
        <f t="shared" si="3"/>
        <v>-14343.405484372799</v>
      </c>
      <c r="L37" s="300">
        <f t="shared" si="4"/>
        <v>-6925.8028998151131</v>
      </c>
      <c r="M37" s="352">
        <f t="shared" si="6"/>
        <v>-179809.18381982532</v>
      </c>
      <c r="N37" s="349">
        <f t="shared" si="7"/>
        <v>-582983.5864935522</v>
      </c>
      <c r="O37" s="300">
        <f t="shared" si="8"/>
        <v>-116445.43775564327</v>
      </c>
      <c r="P37" s="300">
        <f t="shared" si="9"/>
        <v>-63278.640448750426</v>
      </c>
      <c r="Q37" s="300">
        <f t="shared" si="10"/>
        <v>-30554.486658959384</v>
      </c>
      <c r="R37" s="352">
        <f t="shared" si="11"/>
        <v>-793262.15135690535</v>
      </c>
      <c r="S37" s="351">
        <f t="shared" si="12"/>
        <v>-973071.33517673064</v>
      </c>
    </row>
    <row r="38" spans="1:19" x14ac:dyDescent="0.25">
      <c r="A38" s="344">
        <f t="shared" si="5"/>
        <v>2047</v>
      </c>
      <c r="B38" s="345">
        <f>'SL Marginal Supply Costs'!B28</f>
        <v>2.2747842096608947E-2</v>
      </c>
      <c r="C38" s="346">
        <f>'SL Marginal Supply Costs'!C28</f>
        <v>421.49687498238382</v>
      </c>
      <c r="D38" s="347">
        <f>'QUANTITIES - ALT 1'!Q30</f>
        <v>26150</v>
      </c>
      <c r="E38" s="217">
        <f>'QUANTITIES - ALT 1'!R30</f>
        <v>3250</v>
      </c>
      <c r="F38" s="217">
        <f>'QUANTITIES - ALT 1'!S30</f>
        <v>850</v>
      </c>
      <c r="G38" s="217">
        <f>'QUANTITIES - ALT 1'!T30</f>
        <v>250</v>
      </c>
      <c r="H38" s="348">
        <f t="shared" si="0"/>
        <v>30500</v>
      </c>
      <c r="I38" s="349">
        <f t="shared" si="1"/>
        <v>-139910.14785835138</v>
      </c>
      <c r="J38" s="300">
        <f t="shared" si="2"/>
        <v>-27945.724015684093</v>
      </c>
      <c r="K38" s="300">
        <f t="shared" si="3"/>
        <v>-15186.231905275168</v>
      </c>
      <c r="L38" s="300">
        <f t="shared" si="4"/>
        <v>-7332.766899841894</v>
      </c>
      <c r="M38" s="352">
        <f t="shared" si="6"/>
        <v>-190374.87067915255</v>
      </c>
      <c r="N38" s="349">
        <f t="shared" si="7"/>
        <v>-617240.02372420288</v>
      </c>
      <c r="O38" s="300">
        <f t="shared" si="8"/>
        <v>-123287.83593234727</v>
      </c>
      <c r="P38" s="300">
        <f t="shared" si="9"/>
        <v>-66996.928278449908</v>
      </c>
      <c r="Q38" s="300">
        <f t="shared" si="10"/>
        <v>-32349.885154897958</v>
      </c>
      <c r="R38" s="352">
        <f t="shared" si="11"/>
        <v>-839874.67308989796</v>
      </c>
      <c r="S38" s="351">
        <f t="shared" si="12"/>
        <v>-1030249.5437690505</v>
      </c>
    </row>
    <row r="39" spans="1:19" x14ac:dyDescent="0.25">
      <c r="A39" s="344">
        <f t="shared" si="5"/>
        <v>2048</v>
      </c>
      <c r="B39" s="345">
        <f>'SL Marginal Supply Costs'!B29</f>
        <v>2.3121137136369447E-2</v>
      </c>
      <c r="C39" s="346">
        <f>'SL Marginal Supply Costs'!C29</f>
        <v>428.41369337936624</v>
      </c>
      <c r="D39" s="347">
        <f>'QUANTITIES - ALT 1'!Q31</f>
        <v>27196</v>
      </c>
      <c r="E39" s="217">
        <f>'QUANTITIES - ALT 1'!R31</f>
        <v>3380</v>
      </c>
      <c r="F39" s="217">
        <f>'QUANTITIES - ALT 1'!S31</f>
        <v>884</v>
      </c>
      <c r="G39" s="217">
        <f>'QUANTITIES - ALT 1'!T31</f>
        <v>260</v>
      </c>
      <c r="H39" s="348">
        <f t="shared" si="0"/>
        <v>31720</v>
      </c>
      <c r="I39" s="349">
        <f t="shared" si="1"/>
        <v>-147894.33519587744</v>
      </c>
      <c r="J39" s="300">
        <f t="shared" si="2"/>
        <v>-29540.489650911059</v>
      </c>
      <c r="K39" s="300">
        <f t="shared" si="3"/>
        <v>-16052.857538503633</v>
      </c>
      <c r="L39" s="300">
        <f t="shared" si="4"/>
        <v>-7751.222498145039</v>
      </c>
      <c r="M39" s="352">
        <f t="shared" si="6"/>
        <v>-201238.90488343718</v>
      </c>
      <c r="N39" s="349">
        <f t="shared" si="7"/>
        <v>-652463.77308813378</v>
      </c>
      <c r="O39" s="300">
        <f t="shared" si="8"/>
        <v>-130323.4455260032</v>
      </c>
      <c r="P39" s="300">
        <f t="shared" si="9"/>
        <v>-70820.210825156275</v>
      </c>
      <c r="Q39" s="300">
        <f t="shared" si="10"/>
        <v>-34195.981005541013</v>
      </c>
      <c r="R39" s="352">
        <f t="shared" si="11"/>
        <v>-887803.41044483439</v>
      </c>
      <c r="S39" s="351">
        <f t="shared" si="12"/>
        <v>-1089042.3153282716</v>
      </c>
    </row>
    <row r="40" spans="1:19" x14ac:dyDescent="0.25">
      <c r="A40" s="344">
        <f t="shared" si="5"/>
        <v>2049</v>
      </c>
      <c r="B40" s="345">
        <f>'SL Marginal Supply Costs'!B30</f>
        <v>2.3500557996157967E-2</v>
      </c>
      <c r="C40" s="346">
        <f>'SL Marginal Supply Costs'!C30</f>
        <v>435.44401766352462</v>
      </c>
      <c r="D40" s="347">
        <f>'QUANTITIES - ALT 1'!Q32</f>
        <v>28242</v>
      </c>
      <c r="E40" s="217">
        <f>'QUANTITIES - ALT 1'!R32</f>
        <v>3510</v>
      </c>
      <c r="F40" s="217">
        <f>'QUANTITIES - ALT 1'!S32</f>
        <v>918</v>
      </c>
      <c r="G40" s="217">
        <f>'QUANTITIES - ALT 1'!T32</f>
        <v>270</v>
      </c>
      <c r="H40" s="348">
        <f t="shared" si="0"/>
        <v>32940</v>
      </c>
      <c r="I40" s="349">
        <f t="shared" si="1"/>
        <v>-156102.88889974641</v>
      </c>
      <c r="J40" s="300">
        <f t="shared" si="2"/>
        <v>-31180.070338142472</v>
      </c>
      <c r="K40" s="300">
        <f t="shared" si="3"/>
        <v>-16943.836513667506</v>
      </c>
      <c r="L40" s="300">
        <f t="shared" si="4"/>
        <v>-8181.4372596664434</v>
      </c>
      <c r="M40" s="352">
        <f t="shared" si="6"/>
        <v>-212408.23301122285</v>
      </c>
      <c r="N40" s="349">
        <f t="shared" si="7"/>
        <v>-688677.3570237828</v>
      </c>
      <c r="O40" s="300">
        <f t="shared" si="8"/>
        <v>-137556.76517990741</v>
      </c>
      <c r="P40" s="300">
        <f t="shared" si="9"/>
        <v>-74750.932736226619</v>
      </c>
      <c r="Q40" s="300">
        <f t="shared" si="10"/>
        <v>-36093.954624129554</v>
      </c>
      <c r="R40" s="352">
        <f t="shared" si="11"/>
        <v>-937079.0095640464</v>
      </c>
      <c r="S40" s="351">
        <f t="shared" si="12"/>
        <v>-1149487.2425752692</v>
      </c>
    </row>
    <row r="41" spans="1:19" x14ac:dyDescent="0.25">
      <c r="A41" s="344">
        <f t="shared" si="5"/>
        <v>2050</v>
      </c>
      <c r="B41" s="345">
        <f>'SL Marginal Supply Costs'!B31</f>
        <v>2.388620520147584E-2</v>
      </c>
      <c r="C41" s="346">
        <f>'SL Marginal Supply Costs'!C31</f>
        <v>442.58971048119213</v>
      </c>
      <c r="D41" s="347">
        <f>'QUANTITIES - ALT 1'!Q33</f>
        <v>29288</v>
      </c>
      <c r="E41" s="217">
        <f>'QUANTITIES - ALT 1'!R33</f>
        <v>3640</v>
      </c>
      <c r="F41" s="217">
        <f>'QUANTITIES - ALT 1'!S33</f>
        <v>952</v>
      </c>
      <c r="G41" s="217">
        <f>'QUANTITIES - ALT 1'!T33</f>
        <v>280</v>
      </c>
      <c r="H41" s="348">
        <f t="shared" si="0"/>
        <v>34160</v>
      </c>
      <c r="I41" s="349">
        <f t="shared" si="1"/>
        <v>-164541.02265168191</v>
      </c>
      <c r="J41" s="300">
        <f t="shared" si="2"/>
        <v>-32865.507460814639</v>
      </c>
      <c r="K41" s="300">
        <f t="shared" si="3"/>
        <v>-17859.734738107647</v>
      </c>
      <c r="L41" s="300">
        <f t="shared" si="4"/>
        <v>-8623.6844362992251</v>
      </c>
      <c r="M41" s="352">
        <f t="shared" si="6"/>
        <v>-223889.94928690343</v>
      </c>
      <c r="N41" s="349">
        <f t="shared" si="7"/>
        <v>-725903.77667209669</v>
      </c>
      <c r="O41" s="300">
        <f t="shared" si="8"/>
        <v>-144992.38915363853</v>
      </c>
      <c r="P41" s="300">
        <f t="shared" si="9"/>
        <v>-78791.590618703747</v>
      </c>
      <c r="Q41" s="300">
        <f t="shared" si="10"/>
        <v>-38045.011512963276</v>
      </c>
      <c r="R41" s="352">
        <f t="shared" si="11"/>
        <v>-987732.76795740216</v>
      </c>
      <c r="S41" s="351">
        <f t="shared" si="12"/>
        <v>-1211622.7172443056</v>
      </c>
    </row>
    <row r="42" spans="1:19" x14ac:dyDescent="0.25">
      <c r="A42" s="344">
        <f t="shared" si="5"/>
        <v>2051</v>
      </c>
      <c r="B42" s="345">
        <f>'SL Marginal Supply Costs'!B32</f>
        <v>2.427818092746092E-2</v>
      </c>
      <c r="C42" s="346">
        <f>'SL Marginal Supply Costs'!C32</f>
        <v>449.85266504496991</v>
      </c>
      <c r="D42" s="347">
        <f>'QUANTITIES - ALT 1'!Q34</f>
        <v>30334</v>
      </c>
      <c r="E42" s="217">
        <f>'QUANTITIES - ALT 1'!R34</f>
        <v>3770</v>
      </c>
      <c r="F42" s="217">
        <f>'QUANTITIES - ALT 1'!S34</f>
        <v>986</v>
      </c>
      <c r="G42" s="217">
        <f>'QUANTITIES - ALT 1'!T34</f>
        <v>290</v>
      </c>
      <c r="H42" s="348">
        <f t="shared" si="0"/>
        <v>35380</v>
      </c>
      <c r="I42" s="349">
        <f t="shared" si="1"/>
        <v>-173214.06082764661</v>
      </c>
      <c r="J42" s="300">
        <f t="shared" si="2"/>
        <v>-34597.86451248746</v>
      </c>
      <c r="K42" s="300">
        <f t="shared" si="3"/>
        <v>-18801.130134221814</v>
      </c>
      <c r="L42" s="300">
        <f t="shared" si="4"/>
        <v>-9078.2430814817526</v>
      </c>
      <c r="M42" s="352">
        <f t="shared" si="6"/>
        <v>-235691.29855583762</v>
      </c>
      <c r="N42" s="349">
        <f t="shared" si="7"/>
        <v>-764166.52152255049</v>
      </c>
      <c r="O42" s="300">
        <f t="shared" si="8"/>
        <v>-152635.0092497583</v>
      </c>
      <c r="P42" s="300">
        <f t="shared" si="9"/>
        <v>-82944.734086321638</v>
      </c>
      <c r="Q42" s="300">
        <f t="shared" si="10"/>
        <v>-40050.38276895367</v>
      </c>
      <c r="R42" s="352">
        <f t="shared" si="11"/>
        <v>-1039796.6476275842</v>
      </c>
      <c r="S42" s="351">
        <f t="shared" si="12"/>
        <v>-1275487.9461834219</v>
      </c>
    </row>
    <row r="43" spans="1:19" x14ac:dyDescent="0.25">
      <c r="A43" s="344">
        <f t="shared" si="5"/>
        <v>2052</v>
      </c>
      <c r="B43" s="345">
        <f>'SL Marginal Supply Costs'!B33</f>
        <v>2.4676589025958321E-2</v>
      </c>
      <c r="C43" s="346">
        <f>'SL Marginal Supply Costs'!C33</f>
        <v>457.23480563532337</v>
      </c>
      <c r="D43" s="347">
        <f>'QUANTITIES - ALT 1'!Q35</f>
        <v>31380</v>
      </c>
      <c r="E43" s="217">
        <f>'QUANTITIES - ALT 1'!R35</f>
        <v>3900</v>
      </c>
      <c r="F43" s="217">
        <f>'QUANTITIES - ALT 1'!S35</f>
        <v>1020</v>
      </c>
      <c r="G43" s="217">
        <f>'QUANTITIES - ALT 1'!T35</f>
        <v>300</v>
      </c>
      <c r="H43" s="348">
        <f t="shared" si="0"/>
        <v>36600</v>
      </c>
      <c r="I43" s="349">
        <f t="shared" si="1"/>
        <v>-182127.44072685138</v>
      </c>
      <c r="J43" s="300">
        <f t="shared" si="2"/>
        <v>-36378.227542067754</v>
      </c>
      <c r="K43" s="300">
        <f t="shared" si="3"/>
        <v>-19768.612881407422</v>
      </c>
      <c r="L43" s="300">
        <f t="shared" si="4"/>
        <v>-9545.3981670211979</v>
      </c>
      <c r="M43" s="352">
        <f t="shared" si="6"/>
        <v>-247819.67931734776</v>
      </c>
      <c r="N43" s="349">
        <f t="shared" si="7"/>
        <v>-803489.57924684102</v>
      </c>
      <c r="O43" s="300">
        <f t="shared" si="8"/>
        <v>-160489.4167779985</v>
      </c>
      <c r="P43" s="300">
        <f t="shared" si="9"/>
        <v>-87212.966826881588</v>
      </c>
      <c r="Q43" s="300">
        <f t="shared" si="10"/>
        <v>-42111.325599013282</v>
      </c>
      <c r="R43" s="352">
        <f t="shared" si="11"/>
        <v>-1093303.2884507345</v>
      </c>
      <c r="S43" s="351">
        <f t="shared" si="12"/>
        <v>-1341122.9677680822</v>
      </c>
    </row>
    <row r="44" spans="1:19" x14ac:dyDescent="0.25">
      <c r="A44" s="344">
        <f t="shared" si="5"/>
        <v>2053</v>
      </c>
      <c r="B44" s="345">
        <f>'SL Marginal Supply Costs'!B34</f>
        <v>2.5081535053035398E-2</v>
      </c>
      <c r="C44" s="346">
        <f>'SL Marginal Supply Costs'!C34</f>
        <v>464.73808811040982</v>
      </c>
      <c r="D44" s="347">
        <f>'QUANTITIES - ALT 1'!Q36</f>
        <v>32426</v>
      </c>
      <c r="E44" s="217">
        <f>'QUANTITIES - ALT 1'!R36</f>
        <v>4030</v>
      </c>
      <c r="F44" s="217">
        <f>'QUANTITIES - ALT 1'!S36</f>
        <v>1054</v>
      </c>
      <c r="G44" s="217">
        <f>'QUANTITIES - ALT 1'!T36</f>
        <v>310</v>
      </c>
      <c r="H44" s="348">
        <f t="shared" si="0"/>
        <v>37820</v>
      </c>
      <c r="I44" s="349">
        <f t="shared" si="1"/>
        <v>-191286.71484411153</v>
      </c>
      <c r="J44" s="300">
        <f t="shared" si="2"/>
        <v>-38207.705607690943</v>
      </c>
      <c r="K44" s="300">
        <f t="shared" si="3"/>
        <v>-20762.785662709317</v>
      </c>
      <c r="L44" s="300">
        <f t="shared" si="4"/>
        <v>-10025.440702188991</v>
      </c>
      <c r="M44" s="352">
        <f t="shared" si="6"/>
        <v>-260282.64681670078</v>
      </c>
      <c r="N44" s="349">
        <f t="shared" si="7"/>
        <v>-843897.44572381629</v>
      </c>
      <c r="O44" s="300">
        <f t="shared" si="8"/>
        <v>-168560.50455764565</v>
      </c>
      <c r="P44" s="300">
        <f t="shared" si="9"/>
        <v>-91598.947690385554</v>
      </c>
      <c r="Q44" s="300">
        <f t="shared" si="10"/>
        <v>-44229.1238454677</v>
      </c>
      <c r="R44" s="352">
        <f t="shared" si="11"/>
        <v>-1148286.0218173154</v>
      </c>
      <c r="S44" s="351">
        <f t="shared" si="12"/>
        <v>-1408568.6686340161</v>
      </c>
    </row>
    <row r="45" spans="1:19" x14ac:dyDescent="0.25">
      <c r="A45" s="344">
        <f t="shared" si="5"/>
        <v>2054</v>
      </c>
      <c r="B45" s="345">
        <f>'SL Marginal Supply Costs'!B35</f>
        <v>2.5493126296948276E-2</v>
      </c>
      <c r="C45" s="346">
        <f>'SL Marginal Supply Costs'!C35</f>
        <v>472.36450042427288</v>
      </c>
      <c r="D45" s="347">
        <f>'QUANTITIES - ALT 1'!Q37</f>
        <v>33472</v>
      </c>
      <c r="E45" s="217">
        <f>'QUANTITIES - ALT 1'!R37</f>
        <v>4160</v>
      </c>
      <c r="F45" s="217">
        <f>'QUANTITIES - ALT 1'!S37</f>
        <v>1088</v>
      </c>
      <c r="G45" s="217">
        <f>'QUANTITIES - ALT 1'!T37</f>
        <v>320</v>
      </c>
      <c r="H45" s="348">
        <f t="shared" si="0"/>
        <v>39040</v>
      </c>
      <c r="I45" s="349">
        <f t="shared" si="1"/>
        <v>-200697.5531863737</v>
      </c>
      <c r="J45" s="300">
        <f t="shared" si="2"/>
        <v>-40087.431239425227</v>
      </c>
      <c r="K45" s="300">
        <f t="shared" si="3"/>
        <v>-21784.263916262018</v>
      </c>
      <c r="L45" s="300">
        <f t="shared" si="4"/>
        <v>-10518.667855131234</v>
      </c>
      <c r="M45" s="352">
        <f t="shared" si="6"/>
        <v>-273087.91619719216</v>
      </c>
      <c r="N45" s="349">
        <f t="shared" si="7"/>
        <v>-885415.13525927067</v>
      </c>
      <c r="O45" s="300">
        <f t="shared" si="8"/>
        <v>-176853.26895884777</v>
      </c>
      <c r="P45" s="300">
        <f t="shared" si="9"/>
        <v>-96105.391798320852</v>
      </c>
      <c r="Q45" s="300">
        <f t="shared" si="10"/>
        <v>-46405.088521680562</v>
      </c>
      <c r="R45" s="352">
        <f t="shared" si="11"/>
        <v>-1204778.8845381199</v>
      </c>
      <c r="S45" s="351">
        <f t="shared" si="12"/>
        <v>-1477866.800735312</v>
      </c>
    </row>
    <row r="46" spans="1:19" ht="15.75" thickBot="1" x14ac:dyDescent="0.3">
      <c r="A46" s="344">
        <f t="shared" si="5"/>
        <v>2055</v>
      </c>
      <c r="B46" s="345">
        <f>'SL Marginal Supply Costs'!B36</f>
        <v>2.5911471806567287E-2</v>
      </c>
      <c r="C46" s="346">
        <f>'SL Marginal Supply Costs'!C36</f>
        <v>480.11606315353987</v>
      </c>
      <c r="D46" s="353">
        <f>'QUANTITIES - ALT 1'!Q38</f>
        <v>34320</v>
      </c>
      <c r="E46" s="354">
        <f>'QUANTITIES - ALT 1'!R38</f>
        <v>4280</v>
      </c>
      <c r="F46" s="354">
        <f>'QUANTITIES - ALT 1'!S38</f>
        <v>1108</v>
      </c>
      <c r="G46" s="354">
        <f>'QUANTITIES - ALT 1'!T38</f>
        <v>336</v>
      </c>
      <c r="H46" s="355">
        <f t="shared" si="0"/>
        <v>40044</v>
      </c>
      <c r="I46" s="349">
        <f t="shared" si="1"/>
        <v>-209159.05875680677</v>
      </c>
      <c r="J46" s="300">
        <f t="shared" si="2"/>
        <v>-41920.615547536821</v>
      </c>
      <c r="K46" s="300">
        <f t="shared" si="3"/>
        <v>-22548.763912220766</v>
      </c>
      <c r="L46" s="300">
        <f t="shared" si="4"/>
        <v>-11225.844587122321</v>
      </c>
      <c r="M46" s="352">
        <f t="shared" si="6"/>
        <v>-284854.28280368668</v>
      </c>
      <c r="N46" s="349">
        <f t="shared" si="7"/>
        <v>-922744.66409605136</v>
      </c>
      <c r="O46" s="300">
        <f t="shared" si="8"/>
        <v>-184940.70752674356</v>
      </c>
      <c r="P46" s="300">
        <f t="shared" si="9"/>
        <v>-99478.127821160844</v>
      </c>
      <c r="Q46" s="300">
        <f t="shared" si="10"/>
        <v>-49524.932146413943</v>
      </c>
      <c r="R46" s="352">
        <f t="shared" si="11"/>
        <v>-1256688.4315903699</v>
      </c>
      <c r="S46" s="351">
        <f t="shared" si="12"/>
        <v>-1541542.7143940567</v>
      </c>
    </row>
    <row r="47" spans="1:19" ht="16.5" thickTop="1" thickBot="1" x14ac:dyDescent="0.3">
      <c r="A47" s="356" t="s">
        <v>25</v>
      </c>
      <c r="B47" s="357"/>
      <c r="C47" s="357"/>
      <c r="D47" s="358"/>
      <c r="E47" s="358"/>
      <c r="F47" s="358"/>
      <c r="G47" s="358"/>
      <c r="H47" s="359"/>
      <c r="I47" s="359">
        <f t="shared" ref="I47:S47" si="13">SUM(I14:I46)</f>
        <v>-3297952.7626655702</v>
      </c>
      <c r="J47" s="359">
        <f t="shared" si="13"/>
        <v>-658877.83925233956</v>
      </c>
      <c r="K47" s="359">
        <f t="shared" si="13"/>
        <v>-357814.92017847177</v>
      </c>
      <c r="L47" s="359">
        <f t="shared" si="13"/>
        <v>-173111.20157633125</v>
      </c>
      <c r="M47" s="359">
        <f t="shared" si="13"/>
        <v>-4487756.7236727122</v>
      </c>
      <c r="N47" s="359">
        <f t="shared" si="13"/>
        <v>-13296888.06092889</v>
      </c>
      <c r="O47" s="359">
        <f t="shared" si="13"/>
        <v>-2656558.396391538</v>
      </c>
      <c r="P47" s="359">
        <f t="shared" si="13"/>
        <v>-1442601.6548128161</v>
      </c>
      <c r="Q47" s="359">
        <f t="shared" si="13"/>
        <v>-698060.51375452662</v>
      </c>
      <c r="R47" s="359">
        <f t="shared" si="13"/>
        <v>-18094108.625887774</v>
      </c>
      <c r="S47" s="360">
        <f t="shared" si="13"/>
        <v>-22581865.349560481</v>
      </c>
    </row>
    <row r="48" spans="1:19" ht="15.75" thickTop="1" x14ac:dyDescent="0.25"/>
    <row r="49" spans="34:34" x14ac:dyDescent="0.25">
      <c r="AH49" s="15"/>
    </row>
  </sheetData>
  <mergeCells count="6">
    <mergeCell ref="B11:C11"/>
    <mergeCell ref="A6:E6"/>
    <mergeCell ref="A3:B3"/>
    <mergeCell ref="I11:M11"/>
    <mergeCell ref="N11:R11"/>
    <mergeCell ref="D11:H1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49"/>
  <sheetViews>
    <sheetView zoomScale="70" zoomScaleNormal="70" workbookViewId="0">
      <selection activeCell="M49" sqref="M49"/>
    </sheetView>
  </sheetViews>
  <sheetFormatPr defaultRowHeight="15" x14ac:dyDescent="0.25"/>
  <cols>
    <col min="1" max="1" width="32.7109375" customWidth="1"/>
    <col min="2" max="2" width="24.140625" bestFit="1" customWidth="1"/>
    <col min="3" max="3" width="31.85546875" bestFit="1" customWidth="1"/>
    <col min="4" max="4" width="18.140625" bestFit="1" customWidth="1"/>
    <col min="5" max="5" width="13.42578125" bestFit="1" customWidth="1"/>
    <col min="6" max="6" width="12.28515625" bestFit="1" customWidth="1"/>
    <col min="7" max="7" width="11.85546875" bestFit="1" customWidth="1"/>
    <col min="8" max="8" width="16.42578125" bestFit="1" customWidth="1"/>
    <col min="9" max="9" width="20.140625" bestFit="1" customWidth="1"/>
    <col min="10" max="10" width="22.85546875" bestFit="1" customWidth="1"/>
    <col min="11" max="16" width="22.85546875" customWidth="1"/>
    <col min="17" max="17" width="26.42578125" bestFit="1" customWidth="1"/>
    <col min="18" max="18" width="24.140625" customWidth="1"/>
    <col min="19" max="19" width="21.85546875" bestFit="1" customWidth="1"/>
    <col min="21" max="21" width="13.28515625" bestFit="1" customWidth="1"/>
    <col min="22" max="22" width="15.28515625" bestFit="1" customWidth="1"/>
    <col min="23" max="23" width="14.28515625" bestFit="1" customWidth="1"/>
    <col min="24" max="24" width="15" bestFit="1" customWidth="1"/>
    <col min="25" max="25" width="14" bestFit="1" customWidth="1"/>
    <col min="26" max="26" width="16" customWidth="1"/>
    <col min="27" max="27" width="14" bestFit="1" customWidth="1"/>
    <col min="28" max="29" width="15" bestFit="1" customWidth="1"/>
    <col min="30" max="30" width="14" bestFit="1" customWidth="1"/>
    <col min="31" max="31" width="17.5703125" customWidth="1"/>
    <col min="32" max="32" width="18" bestFit="1" customWidth="1"/>
    <col min="33" max="33" width="15.28515625" bestFit="1" customWidth="1"/>
    <col min="34" max="34" width="20.42578125" bestFit="1" customWidth="1"/>
    <col min="35" max="35" width="21.28515625" bestFit="1" customWidth="1"/>
  </cols>
  <sheetData>
    <row r="1" spans="1:19" x14ac:dyDescent="0.25">
      <c r="A1" s="8" t="s">
        <v>59</v>
      </c>
    </row>
    <row r="3" spans="1:19" x14ac:dyDescent="0.25">
      <c r="A3" s="498" t="s">
        <v>57</v>
      </c>
      <c r="B3" s="500"/>
      <c r="C3" s="57"/>
      <c r="D3" s="10"/>
      <c r="E3" s="10"/>
    </row>
    <row r="4" spans="1:19" x14ac:dyDescent="0.25">
      <c r="A4" s="237" t="s">
        <v>161</v>
      </c>
      <c r="B4" s="32">
        <v>4200</v>
      </c>
      <c r="C4" s="57"/>
      <c r="D4" s="10"/>
      <c r="E4" s="10"/>
    </row>
    <row r="5" spans="1:19" x14ac:dyDescent="0.25">
      <c r="A5" s="36"/>
      <c r="B5" s="37"/>
      <c r="C5" s="10"/>
      <c r="D5" s="10"/>
      <c r="E5" s="10"/>
    </row>
    <row r="6" spans="1:19" x14ac:dyDescent="0.25">
      <c r="A6" s="498" t="s">
        <v>56</v>
      </c>
      <c r="B6" s="499"/>
      <c r="C6" s="499"/>
      <c r="D6" s="499"/>
      <c r="E6" s="500"/>
    </row>
    <row r="7" spans="1:19" x14ac:dyDescent="0.25">
      <c r="A7" s="11" t="s">
        <v>46</v>
      </c>
      <c r="B7" s="11">
        <v>108</v>
      </c>
      <c r="C7" s="11">
        <v>170</v>
      </c>
      <c r="D7" s="11">
        <v>300</v>
      </c>
      <c r="E7" s="11">
        <v>465</v>
      </c>
    </row>
    <row r="8" spans="1:19" x14ac:dyDescent="0.25">
      <c r="A8" s="11" t="s">
        <v>47</v>
      </c>
      <c r="B8" s="11">
        <v>52</v>
      </c>
      <c r="C8" s="11">
        <v>80</v>
      </c>
      <c r="D8" s="11">
        <v>113</v>
      </c>
      <c r="E8" s="11">
        <v>158</v>
      </c>
    </row>
    <row r="9" spans="1:19" x14ac:dyDescent="0.25">
      <c r="A9" s="29" t="s">
        <v>48</v>
      </c>
      <c r="B9" s="30">
        <f>(B7-B8)*(-1)</f>
        <v>-56</v>
      </c>
      <c r="C9" s="30">
        <f>(C7-C8)*(-1)</f>
        <v>-90</v>
      </c>
      <c r="D9" s="30">
        <f>(D7-D8)*(-1)</f>
        <v>-187</v>
      </c>
      <c r="E9" s="30">
        <f>(E7-E8)*(-1)</f>
        <v>-307</v>
      </c>
    </row>
    <row r="10" spans="1:19" ht="15.75" thickBot="1" x14ac:dyDescent="0.3"/>
    <row r="11" spans="1:19" ht="15.75" customHeight="1" thickTop="1" x14ac:dyDescent="0.25">
      <c r="A11" s="361"/>
      <c r="B11" s="501" t="s">
        <v>43</v>
      </c>
      <c r="C11" s="502"/>
      <c r="D11" s="503" t="s">
        <v>53</v>
      </c>
      <c r="E11" s="504"/>
      <c r="F11" s="504"/>
      <c r="G11" s="504"/>
      <c r="H11" s="505"/>
      <c r="I11" s="495" t="s">
        <v>52</v>
      </c>
      <c r="J11" s="496"/>
      <c r="K11" s="496"/>
      <c r="L11" s="496"/>
      <c r="M11" s="497"/>
      <c r="N11" s="495" t="s">
        <v>51</v>
      </c>
      <c r="O11" s="496"/>
      <c r="P11" s="496"/>
      <c r="Q11" s="496"/>
      <c r="R11" s="497"/>
      <c r="S11" s="362" t="s">
        <v>44</v>
      </c>
    </row>
    <row r="12" spans="1:19" x14ac:dyDescent="0.25">
      <c r="A12" s="363" t="s">
        <v>31</v>
      </c>
      <c r="B12" s="364" t="s">
        <v>55</v>
      </c>
      <c r="C12" s="365" t="s">
        <v>54</v>
      </c>
      <c r="D12" s="366" t="s">
        <v>18</v>
      </c>
      <c r="E12" s="367" t="s">
        <v>19</v>
      </c>
      <c r="F12" s="367" t="s">
        <v>20</v>
      </c>
      <c r="G12" s="367" t="s">
        <v>21</v>
      </c>
      <c r="H12" s="365" t="s">
        <v>25</v>
      </c>
      <c r="I12" s="364" t="s">
        <v>14</v>
      </c>
      <c r="J12" s="87" t="s">
        <v>15</v>
      </c>
      <c r="K12" s="87" t="s">
        <v>16</v>
      </c>
      <c r="L12" s="87" t="s">
        <v>17</v>
      </c>
      <c r="M12" s="365" t="s">
        <v>25</v>
      </c>
      <c r="N12" s="364" t="s">
        <v>14</v>
      </c>
      <c r="O12" s="87" t="s">
        <v>15</v>
      </c>
      <c r="P12" s="87" t="s">
        <v>16</v>
      </c>
      <c r="Q12" s="87" t="s">
        <v>17</v>
      </c>
      <c r="R12" s="365" t="s">
        <v>25</v>
      </c>
      <c r="S12" s="368" t="s">
        <v>25</v>
      </c>
    </row>
    <row r="13" spans="1:19" x14ac:dyDescent="0.25">
      <c r="A13" s="369">
        <f>'AVOIDED COST - ALT 1'!A13</f>
        <v>2022</v>
      </c>
      <c r="B13" s="370">
        <v>0</v>
      </c>
      <c r="C13" s="371">
        <v>0</v>
      </c>
      <c r="D13" s="372"/>
      <c r="E13" s="279"/>
      <c r="F13" s="279"/>
      <c r="G13" s="279"/>
      <c r="H13" s="373"/>
      <c r="I13" s="374"/>
      <c r="J13" s="375"/>
      <c r="K13" s="375"/>
      <c r="L13" s="375"/>
      <c r="M13" s="376"/>
      <c r="N13" s="374"/>
      <c r="O13" s="375"/>
      <c r="P13" s="375"/>
      <c r="Q13" s="375"/>
      <c r="R13" s="376"/>
      <c r="S13" s="377">
        <f>SUM(I13:L13)</f>
        <v>0</v>
      </c>
    </row>
    <row r="14" spans="1:19" x14ac:dyDescent="0.25">
      <c r="A14" s="369">
        <f>A13+1</f>
        <v>2023</v>
      </c>
      <c r="B14" s="370">
        <f>'SL Marginal Supply Costs'!B4</f>
        <v>3.3718294425917103E-2</v>
      </c>
      <c r="C14" s="371">
        <f>'SL Marginal Supply Costs'!C4</f>
        <v>392.44</v>
      </c>
      <c r="D14" s="372">
        <f>'QUANTITIES - ALT 2'!Q6</f>
        <v>8580</v>
      </c>
      <c r="E14" s="279">
        <f>'QUANTITIES - ALT 2'!R6</f>
        <v>1070</v>
      </c>
      <c r="F14" s="279">
        <f>'QUANTITIES - ALT 2'!S6</f>
        <v>277</v>
      </c>
      <c r="G14" s="279">
        <f>'QUANTITIES - ALT 2'!T6</f>
        <v>84</v>
      </c>
      <c r="H14" s="373">
        <f t="shared" ref="H14:H46" si="0">SUM(D14:G14)</f>
        <v>10011</v>
      </c>
      <c r="I14" s="374">
        <f t="shared" ref="I14:I46" si="1">($B14*($B$4/1000)*$B$9)*D14</f>
        <v>-68044.057644211542</v>
      </c>
      <c r="J14" s="375">
        <f t="shared" ref="J14:J46" si="2">($B14*($B$4/1000)*$C$9)*E14</f>
        <v>-13637.701363506432</v>
      </c>
      <c r="K14" s="375">
        <f t="shared" ref="K14:K46" si="3">($B14*($B$4/1000)*$D$9)*F14</f>
        <v>-7335.6105184659373</v>
      </c>
      <c r="L14" s="375">
        <f t="shared" ref="L14:L46" si="4">($B14*($B$4/1000)*$E$9)*G14</f>
        <v>-3652.0149819533112</v>
      </c>
      <c r="M14" s="376">
        <f>SUM(I14:L14)</f>
        <v>-92669.384508137227</v>
      </c>
      <c r="N14" s="374">
        <f>D14*($B$9/1000)*$C14</f>
        <v>-188559.57120000001</v>
      </c>
      <c r="O14" s="375">
        <f>E14*($C$9/1000)*$C14</f>
        <v>-37791.972000000002</v>
      </c>
      <c r="P14" s="375">
        <f>F14*($D$9/1000)*$C14</f>
        <v>-20327.99956</v>
      </c>
      <c r="Q14" s="375">
        <f>G14*($E$9/1000)*$C14</f>
        <v>-10120.24272</v>
      </c>
      <c r="R14" s="376">
        <f>SUM(N14:Q14)</f>
        <v>-256799.78548000002</v>
      </c>
      <c r="S14" s="377">
        <f>R14+M14</f>
        <v>-349469.16998813726</v>
      </c>
    </row>
    <row r="15" spans="1:19" x14ac:dyDescent="0.25">
      <c r="A15" s="369">
        <f t="shared" ref="A15:A46" si="5">A14+1</f>
        <v>2024</v>
      </c>
      <c r="B15" s="370">
        <f>'SL Marginal Supply Costs'!B5</f>
        <v>3.2865909957122443E-2</v>
      </c>
      <c r="C15" s="371">
        <f>'SL Marginal Supply Costs'!C5</f>
        <v>429.22</v>
      </c>
      <c r="D15" s="372">
        <f>'QUANTITIES - ALT 2'!Q7</f>
        <v>17160</v>
      </c>
      <c r="E15" s="279">
        <f>'QUANTITIES - ALT 2'!R7</f>
        <v>2140</v>
      </c>
      <c r="F15" s="279">
        <f>'QUANTITIES - ALT 2'!S7</f>
        <v>554</v>
      </c>
      <c r="G15" s="279">
        <f>'QUANTITIES - ALT 2'!T7</f>
        <v>168</v>
      </c>
      <c r="H15" s="373">
        <f t="shared" si="0"/>
        <v>20022</v>
      </c>
      <c r="I15" s="374">
        <f t="shared" si="1"/>
        <v>-132647.8642960648</v>
      </c>
      <c r="J15" s="375">
        <f t="shared" si="2"/>
        <v>-26585.891882515483</v>
      </c>
      <c r="K15" s="375">
        <f t="shared" si="3"/>
        <v>-14300.338666899477</v>
      </c>
      <c r="L15" s="375">
        <f t="shared" si="4"/>
        <v>-7119.3871221838972</v>
      </c>
      <c r="M15" s="376">
        <f t="shared" ref="M15:M46" si="6">SUM(I15:L15)</f>
        <v>-180653.48196766365</v>
      </c>
      <c r="N15" s="374">
        <f t="shared" ref="N15:N46" si="7">D15*($B$9/1000)*$C15</f>
        <v>-412463.25120000006</v>
      </c>
      <c r="O15" s="375">
        <f t="shared" ref="O15:O46" si="8">E15*($C$9/1000)*$C15</f>
        <v>-82667.771999999997</v>
      </c>
      <c r="P15" s="375">
        <f t="shared" ref="P15:P46" si="9">F15*($D$9/1000)*$C15</f>
        <v>-44466.333559999999</v>
      </c>
      <c r="Q15" s="375">
        <f t="shared" ref="Q15:Q46" si="10">G15*($E$9/1000)*$C15</f>
        <v>-22137.450720000001</v>
      </c>
      <c r="R15" s="376">
        <f t="shared" ref="R15:R46" si="11">SUM(N15:Q15)</f>
        <v>-561734.80748000008</v>
      </c>
      <c r="S15" s="377">
        <f t="shared" ref="S15:S46" si="12">R15+M15</f>
        <v>-742388.2894476637</v>
      </c>
    </row>
    <row r="16" spans="1:19" x14ac:dyDescent="0.25">
      <c r="A16" s="369">
        <f t="shared" si="5"/>
        <v>2025</v>
      </c>
      <c r="B16" s="370">
        <f>'SL Marginal Supply Costs'!B6</f>
        <v>3.1110840876607909E-2</v>
      </c>
      <c r="C16" s="371">
        <f>'SL Marginal Supply Costs'!C6</f>
        <v>302.81</v>
      </c>
      <c r="D16" s="372">
        <f>'QUANTITIES - ALT 2'!Q8</f>
        <v>25740</v>
      </c>
      <c r="E16" s="279">
        <f>'QUANTITIES - ALT 2'!R8</f>
        <v>3210</v>
      </c>
      <c r="F16" s="279">
        <f>'QUANTITIES - ALT 2'!S8</f>
        <v>831</v>
      </c>
      <c r="G16" s="279">
        <f>'QUANTITIES - ALT 2'!T8</f>
        <v>252</v>
      </c>
      <c r="H16" s="373">
        <f t="shared" si="0"/>
        <v>30033</v>
      </c>
      <c r="I16" s="374">
        <f t="shared" si="1"/>
        <v>-188346.52398734636</v>
      </c>
      <c r="J16" s="375">
        <f t="shared" si="2"/>
        <v>-37749.2721028585</v>
      </c>
      <c r="K16" s="375">
        <f t="shared" si="3"/>
        <v>-20305.031626749402</v>
      </c>
      <c r="L16" s="375">
        <f t="shared" si="4"/>
        <v>-10108.808193027156</v>
      </c>
      <c r="M16" s="376">
        <f t="shared" si="6"/>
        <v>-256509.63590998141</v>
      </c>
      <c r="N16" s="374">
        <f t="shared" si="7"/>
        <v>-436482.44640000002</v>
      </c>
      <c r="O16" s="375">
        <f t="shared" si="8"/>
        <v>-87481.808999999994</v>
      </c>
      <c r="P16" s="375">
        <f t="shared" si="9"/>
        <v>-47055.765569999996</v>
      </c>
      <c r="Q16" s="375">
        <f t="shared" si="10"/>
        <v>-23426.592840000001</v>
      </c>
      <c r="R16" s="376">
        <f t="shared" si="11"/>
        <v>-594446.61381000013</v>
      </c>
      <c r="S16" s="377">
        <f t="shared" si="12"/>
        <v>-850956.24971998157</v>
      </c>
    </row>
    <row r="17" spans="1:19" x14ac:dyDescent="0.25">
      <c r="A17" s="369">
        <f t="shared" si="5"/>
        <v>2026</v>
      </c>
      <c r="B17" s="370">
        <f>'SL Marginal Supply Costs'!B7</f>
        <v>2.9747177227251072E-2</v>
      </c>
      <c r="C17" s="371">
        <f>'SL Marginal Supply Costs'!C7</f>
        <v>272.40999999999997</v>
      </c>
      <c r="D17" s="372">
        <f>'QUANTITIES - ALT 2'!Q9</f>
        <v>34320</v>
      </c>
      <c r="E17" s="279">
        <f>'QUANTITIES - ALT 2'!R9</f>
        <v>4280</v>
      </c>
      <c r="F17" s="279">
        <f>'QUANTITIES - ALT 2'!S9</f>
        <v>1108</v>
      </c>
      <c r="G17" s="279">
        <f>'QUANTITIES - ALT 2'!T9</f>
        <v>336</v>
      </c>
      <c r="H17" s="373">
        <f t="shared" si="0"/>
        <v>40044</v>
      </c>
      <c r="I17" s="374">
        <f t="shared" si="1"/>
        <v>-240121.1183977132</v>
      </c>
      <c r="J17" s="375">
        <f t="shared" si="2"/>
        <v>-48126.173205335879</v>
      </c>
      <c r="K17" s="375">
        <f t="shared" si="3"/>
        <v>-25886.683757665556</v>
      </c>
      <c r="L17" s="375">
        <f t="shared" si="4"/>
        <v>-12887.619466450691</v>
      </c>
      <c r="M17" s="376">
        <f t="shared" si="6"/>
        <v>-327021.59482716536</v>
      </c>
      <c r="N17" s="374">
        <f t="shared" si="7"/>
        <v>-523550.22719999996</v>
      </c>
      <c r="O17" s="375">
        <f t="shared" si="8"/>
        <v>-104932.33199999998</v>
      </c>
      <c r="P17" s="375">
        <f t="shared" si="9"/>
        <v>-56442.262359999993</v>
      </c>
      <c r="Q17" s="375">
        <f t="shared" si="10"/>
        <v>-28099.636319999998</v>
      </c>
      <c r="R17" s="376">
        <f t="shared" si="11"/>
        <v>-713024.45787999989</v>
      </c>
      <c r="S17" s="377">
        <f t="shared" si="12"/>
        <v>-1040046.0527071652</v>
      </c>
    </row>
    <row r="18" spans="1:19" x14ac:dyDescent="0.25">
      <c r="A18" s="369">
        <f t="shared" si="5"/>
        <v>2027</v>
      </c>
      <c r="B18" s="370">
        <f>'SL Marginal Supply Costs'!B8</f>
        <v>2.9625605050023814E-2</v>
      </c>
      <c r="C18" s="371">
        <f>'SL Marginal Supply Costs'!C8</f>
        <v>290.33000000000004</v>
      </c>
      <c r="D18" s="372">
        <f>'QUANTITIES - ALT 2'!Q10</f>
        <v>34320</v>
      </c>
      <c r="E18" s="279">
        <f>'QUANTITIES - ALT 2'!R10</f>
        <v>4280</v>
      </c>
      <c r="F18" s="279">
        <f>'QUANTITIES - ALT 2'!S10</f>
        <v>1108</v>
      </c>
      <c r="G18" s="279">
        <f>'QUANTITIES - ALT 2'!T10</f>
        <v>336</v>
      </c>
      <c r="H18" s="373">
        <f t="shared" si="0"/>
        <v>40044</v>
      </c>
      <c r="I18" s="374">
        <f t="shared" si="1"/>
        <v>-239139.78000251544</v>
      </c>
      <c r="J18" s="375">
        <f t="shared" si="2"/>
        <v>-47929.488874130533</v>
      </c>
      <c r="K18" s="375">
        <f t="shared" si="3"/>
        <v>-25780.888828567888</v>
      </c>
      <c r="L18" s="375">
        <f t="shared" si="4"/>
        <v>-12834.949730904238</v>
      </c>
      <c r="M18" s="376">
        <f t="shared" si="6"/>
        <v>-325685.10743611807</v>
      </c>
      <c r="N18" s="374">
        <f t="shared" si="7"/>
        <v>-557991.03360000008</v>
      </c>
      <c r="O18" s="375">
        <f t="shared" si="8"/>
        <v>-111835.11600000001</v>
      </c>
      <c r="P18" s="375">
        <f t="shared" si="9"/>
        <v>-60155.214680000005</v>
      </c>
      <c r="Q18" s="375">
        <f t="shared" si="10"/>
        <v>-29948.120160000006</v>
      </c>
      <c r="R18" s="376">
        <f t="shared" si="11"/>
        <v>-759929.48444000015</v>
      </c>
      <c r="S18" s="377">
        <f t="shared" si="12"/>
        <v>-1085614.5918761182</v>
      </c>
    </row>
    <row r="19" spans="1:19" x14ac:dyDescent="0.25">
      <c r="A19" s="369">
        <f t="shared" si="5"/>
        <v>2028</v>
      </c>
      <c r="B19" s="370">
        <f>'SL Marginal Supply Costs'!B9</f>
        <v>2.9766805621724634E-2</v>
      </c>
      <c r="C19" s="371">
        <f>'SL Marginal Supply Costs'!C9</f>
        <v>309.63</v>
      </c>
      <c r="D19" s="372">
        <f>'QUANTITIES - ALT 2'!Q11</f>
        <v>34320</v>
      </c>
      <c r="E19" s="279">
        <f>'QUANTITIES - ALT 2'!R11</f>
        <v>4280</v>
      </c>
      <c r="F19" s="279">
        <f>'QUANTITIES - ALT 2'!S11</f>
        <v>1108</v>
      </c>
      <c r="G19" s="279">
        <f>'QUANTITIES - ALT 2'!T11</f>
        <v>336</v>
      </c>
      <c r="H19" s="373">
        <f t="shared" si="0"/>
        <v>40044</v>
      </c>
      <c r="I19" s="374">
        <f t="shared" si="1"/>
        <v>-240279.56005412104</v>
      </c>
      <c r="J19" s="375">
        <f t="shared" si="2"/>
        <v>-48157.928807050987</v>
      </c>
      <c r="K19" s="375">
        <f t="shared" si="3"/>
        <v>-25903.764841915199</v>
      </c>
      <c r="L19" s="375">
        <f t="shared" si="4"/>
        <v>-12896.123240666986</v>
      </c>
      <c r="M19" s="376">
        <f t="shared" si="6"/>
        <v>-327237.37694375427</v>
      </c>
      <c r="N19" s="374">
        <f t="shared" si="7"/>
        <v>-595084.08960000006</v>
      </c>
      <c r="O19" s="375">
        <f t="shared" si="8"/>
        <v>-119269.476</v>
      </c>
      <c r="P19" s="375">
        <f t="shared" si="9"/>
        <v>-64154.097479999997</v>
      </c>
      <c r="Q19" s="375">
        <f t="shared" si="10"/>
        <v>-31938.95376</v>
      </c>
      <c r="R19" s="376">
        <f t="shared" si="11"/>
        <v>-810446.61684000003</v>
      </c>
      <c r="S19" s="377">
        <f t="shared" si="12"/>
        <v>-1137683.9937837543</v>
      </c>
    </row>
    <row r="20" spans="1:19" x14ac:dyDescent="0.25">
      <c r="A20" s="369">
        <f t="shared" si="5"/>
        <v>2029</v>
      </c>
      <c r="B20" s="370">
        <f>'SL Marginal Supply Costs'!B10</f>
        <v>3.1872968080038117E-2</v>
      </c>
      <c r="C20" s="371">
        <f>'SL Marginal Supply Costs'!C10</f>
        <v>330.43</v>
      </c>
      <c r="D20" s="372">
        <f>'QUANTITIES - ALT 2'!Q12</f>
        <v>34320</v>
      </c>
      <c r="E20" s="279">
        <f>'QUANTITIES - ALT 2'!R12</f>
        <v>4280</v>
      </c>
      <c r="F20" s="279">
        <f>'QUANTITIES - ALT 2'!S12</f>
        <v>1108</v>
      </c>
      <c r="G20" s="279">
        <f>'QUANTITIES - ALT 2'!T12</f>
        <v>336</v>
      </c>
      <c r="H20" s="373">
        <f t="shared" si="0"/>
        <v>40044</v>
      </c>
      <c r="I20" s="374">
        <f t="shared" si="1"/>
        <v>-257280.63821202479</v>
      </c>
      <c r="J20" s="375">
        <f t="shared" si="2"/>
        <v>-51565.362678608864</v>
      </c>
      <c r="K20" s="375">
        <f t="shared" si="3"/>
        <v>-27736.596276108627</v>
      </c>
      <c r="L20" s="375">
        <f t="shared" si="4"/>
        <v>-13808.593694246783</v>
      </c>
      <c r="M20" s="376">
        <f t="shared" si="6"/>
        <v>-350391.1908609891</v>
      </c>
      <c r="N20" s="374">
        <f t="shared" si="7"/>
        <v>-635060.02560000005</v>
      </c>
      <c r="O20" s="375">
        <f t="shared" si="8"/>
        <v>-127281.636</v>
      </c>
      <c r="P20" s="375">
        <f t="shared" si="9"/>
        <v>-68463.774279999998</v>
      </c>
      <c r="Q20" s="375">
        <f t="shared" si="10"/>
        <v>-34084.515359999998</v>
      </c>
      <c r="R20" s="376">
        <f t="shared" si="11"/>
        <v>-864889.95123999997</v>
      </c>
      <c r="S20" s="377">
        <f t="shared" si="12"/>
        <v>-1215281.1421009891</v>
      </c>
    </row>
    <row r="21" spans="1:19" x14ac:dyDescent="0.25">
      <c r="A21" s="369">
        <f t="shared" si="5"/>
        <v>2030</v>
      </c>
      <c r="B21" s="370">
        <f>'SL Marginal Supply Costs'!B11</f>
        <v>3.1229249642686991E-2</v>
      </c>
      <c r="C21" s="371">
        <f>'SL Marginal Supply Costs'!C11</f>
        <v>352.09000000000003</v>
      </c>
      <c r="D21" s="372">
        <f>'QUANTITIES - ALT 2'!Q13</f>
        <v>34320</v>
      </c>
      <c r="E21" s="279">
        <f>'QUANTITIES - ALT 2'!R13</f>
        <v>4280</v>
      </c>
      <c r="F21" s="279">
        <f>'QUANTITIES - ALT 2'!S13</f>
        <v>1108</v>
      </c>
      <c r="G21" s="279">
        <f>'QUANTITIES - ALT 2'!T13</f>
        <v>336</v>
      </c>
      <c r="H21" s="373">
        <f t="shared" si="0"/>
        <v>40044</v>
      </c>
      <c r="I21" s="374">
        <f t="shared" si="1"/>
        <v>-252084.50178774653</v>
      </c>
      <c r="J21" s="375">
        <f t="shared" si="2"/>
        <v>-50523.929241924721</v>
      </c>
      <c r="K21" s="375">
        <f t="shared" si="3"/>
        <v>-27176.417557657929</v>
      </c>
      <c r="L21" s="375">
        <f t="shared" si="4"/>
        <v>-13529.710148398284</v>
      </c>
      <c r="M21" s="376">
        <f t="shared" si="6"/>
        <v>-343314.55873572745</v>
      </c>
      <c r="N21" s="374">
        <f t="shared" si="7"/>
        <v>-676688.81280000007</v>
      </c>
      <c r="O21" s="375">
        <f t="shared" si="8"/>
        <v>-135625.068</v>
      </c>
      <c r="P21" s="375">
        <f t="shared" si="9"/>
        <v>-72951.639640000009</v>
      </c>
      <c r="Q21" s="375">
        <f t="shared" si="10"/>
        <v>-36318.787680000001</v>
      </c>
      <c r="R21" s="376">
        <f t="shared" si="11"/>
        <v>-921584.30812000006</v>
      </c>
      <c r="S21" s="377">
        <f t="shared" si="12"/>
        <v>-1264898.8668557275</v>
      </c>
    </row>
    <row r="22" spans="1:19" x14ac:dyDescent="0.25">
      <c r="A22" s="369">
        <f t="shared" si="5"/>
        <v>2031</v>
      </c>
      <c r="B22" s="370">
        <f>'SL Marginal Supply Costs'!B12</f>
        <v>2.8809935683658885E-2</v>
      </c>
      <c r="C22" s="371">
        <f>'SL Marginal Supply Costs'!C12</f>
        <v>383.42999999999995</v>
      </c>
      <c r="D22" s="372">
        <f>'QUANTITIES - ALT 2'!Q14</f>
        <v>34320</v>
      </c>
      <c r="E22" s="279">
        <f>'QUANTITIES - ALT 2'!R14</f>
        <v>4280</v>
      </c>
      <c r="F22" s="279">
        <f>'QUANTITIES - ALT 2'!S14</f>
        <v>1108</v>
      </c>
      <c r="G22" s="279">
        <f>'QUANTITIES - ALT 2'!T14</f>
        <v>336</v>
      </c>
      <c r="H22" s="373">
        <f t="shared" si="0"/>
        <v>40044</v>
      </c>
      <c r="I22" s="374">
        <f t="shared" si="1"/>
        <v>-232555.64467437827</v>
      </c>
      <c r="J22" s="375">
        <f t="shared" si="2"/>
        <v>-46609.86634645069</v>
      </c>
      <c r="K22" s="375">
        <f t="shared" si="3"/>
        <v>-25071.074422427824</v>
      </c>
      <c r="L22" s="375">
        <f t="shared" si="4"/>
        <v>-12481.570439691282</v>
      </c>
      <c r="M22" s="376">
        <f t="shared" si="6"/>
        <v>-316718.15588294808</v>
      </c>
      <c r="N22" s="374">
        <f t="shared" si="7"/>
        <v>-736921.78559999994</v>
      </c>
      <c r="O22" s="375">
        <f t="shared" si="8"/>
        <v>-147697.23599999998</v>
      </c>
      <c r="P22" s="375">
        <f t="shared" si="9"/>
        <v>-79445.16227999999</v>
      </c>
      <c r="Q22" s="375">
        <f t="shared" si="10"/>
        <v>-39551.571359999994</v>
      </c>
      <c r="R22" s="376">
        <f t="shared" si="11"/>
        <v>-1003615.7552399999</v>
      </c>
      <c r="S22" s="377">
        <f t="shared" si="12"/>
        <v>-1320333.9111229479</v>
      </c>
    </row>
    <row r="23" spans="1:19" x14ac:dyDescent="0.25">
      <c r="A23" s="369">
        <f t="shared" si="5"/>
        <v>2032</v>
      </c>
      <c r="B23" s="370">
        <f>'SL Marginal Supply Costs'!B13</f>
        <v>2.7919904716531684E-2</v>
      </c>
      <c r="C23" s="371">
        <f>'SL Marginal Supply Costs'!C13</f>
        <v>418.01</v>
      </c>
      <c r="D23" s="372">
        <f>'QUANTITIES - ALT 2'!Q15</f>
        <v>34320</v>
      </c>
      <c r="E23" s="279">
        <f>'QUANTITIES - ALT 2'!R15</f>
        <v>4280</v>
      </c>
      <c r="F23" s="279">
        <f>'QUANTITIES - ALT 2'!S15</f>
        <v>1108</v>
      </c>
      <c r="G23" s="279">
        <f>'QUANTITIES - ALT 2'!T15</f>
        <v>336</v>
      </c>
      <c r="H23" s="373">
        <f t="shared" si="0"/>
        <v>40044</v>
      </c>
      <c r="I23" s="374">
        <f t="shared" si="1"/>
        <v>-225371.25774574559</v>
      </c>
      <c r="J23" s="375">
        <f t="shared" si="2"/>
        <v>-45169.938646593619</v>
      </c>
      <c r="K23" s="375">
        <f t="shared" si="3"/>
        <v>-24296.548826115297</v>
      </c>
      <c r="L23" s="375">
        <f t="shared" si="4"/>
        <v>-12095.974847542639</v>
      </c>
      <c r="M23" s="376">
        <f t="shared" si="6"/>
        <v>-306933.72006599716</v>
      </c>
      <c r="N23" s="374">
        <f t="shared" si="7"/>
        <v>-803381.77919999999</v>
      </c>
      <c r="O23" s="375">
        <f t="shared" si="8"/>
        <v>-161017.45199999999</v>
      </c>
      <c r="P23" s="375">
        <f t="shared" si="9"/>
        <v>-86609.999960000001</v>
      </c>
      <c r="Q23" s="375">
        <f t="shared" si="10"/>
        <v>-43118.567519999997</v>
      </c>
      <c r="R23" s="376">
        <f t="shared" si="11"/>
        <v>-1094127.79868</v>
      </c>
      <c r="S23" s="377">
        <f t="shared" si="12"/>
        <v>-1401061.5187459972</v>
      </c>
    </row>
    <row r="24" spans="1:19" x14ac:dyDescent="0.25">
      <c r="A24" s="369">
        <f t="shared" si="5"/>
        <v>2033</v>
      </c>
      <c r="B24" s="370">
        <f>'SL Marginal Supply Costs'!B14</f>
        <v>2.7086429252024775E-2</v>
      </c>
      <c r="C24" s="371">
        <f>'SL Marginal Supply Costs'!C14</f>
        <v>276.34000000000003</v>
      </c>
      <c r="D24" s="372">
        <f>'QUANTITIES - ALT 2'!Q16</f>
        <v>34320</v>
      </c>
      <c r="E24" s="279">
        <f>'QUANTITIES - ALT 2'!R16</f>
        <v>4280</v>
      </c>
      <c r="F24" s="279">
        <f>'QUANTITIES - ALT 2'!S16</f>
        <v>1108</v>
      </c>
      <c r="G24" s="279">
        <f>'QUANTITIES - ALT 2'!T16</f>
        <v>336</v>
      </c>
      <c r="H24" s="373">
        <f t="shared" si="0"/>
        <v>40044</v>
      </c>
      <c r="I24" s="374">
        <f t="shared" si="1"/>
        <v>-218643.39045381613</v>
      </c>
      <c r="J24" s="375">
        <f t="shared" si="2"/>
        <v>-43821.508701095765</v>
      </c>
      <c r="K24" s="375">
        <f t="shared" si="3"/>
        <v>-23571.239140270605</v>
      </c>
      <c r="L24" s="375">
        <f t="shared" si="4"/>
        <v>-11734.881270860409</v>
      </c>
      <c r="M24" s="376">
        <f t="shared" si="6"/>
        <v>-297771.01956604293</v>
      </c>
      <c r="N24" s="374">
        <f t="shared" si="7"/>
        <v>-531103.37280000013</v>
      </c>
      <c r="O24" s="375">
        <f t="shared" si="8"/>
        <v>-106446.16800000001</v>
      </c>
      <c r="P24" s="375">
        <f t="shared" si="9"/>
        <v>-57256.542640000007</v>
      </c>
      <c r="Q24" s="375">
        <f t="shared" si="10"/>
        <v>-28505.023680000002</v>
      </c>
      <c r="R24" s="376">
        <f t="shared" si="11"/>
        <v>-723311.10712000006</v>
      </c>
      <c r="S24" s="377">
        <f t="shared" si="12"/>
        <v>-1021082.126686043</v>
      </c>
    </row>
    <row r="25" spans="1:19" x14ac:dyDescent="0.25">
      <c r="A25" s="369">
        <f t="shared" si="5"/>
        <v>2034</v>
      </c>
      <c r="B25" s="370">
        <f>'SL Marginal Supply Costs'!B15</f>
        <v>2.4768842305859934E-2</v>
      </c>
      <c r="C25" s="371">
        <f>'SL Marginal Supply Costs'!C15</f>
        <v>289.36</v>
      </c>
      <c r="D25" s="372">
        <f>'QUANTITIES - ALT 2'!Q17</f>
        <v>34320</v>
      </c>
      <c r="E25" s="279">
        <f>'QUANTITIES - ALT 2'!R17</f>
        <v>4280</v>
      </c>
      <c r="F25" s="279">
        <f>'QUANTITIES - ALT 2'!S17</f>
        <v>1108</v>
      </c>
      <c r="G25" s="279">
        <f>'QUANTITIES - ALT 2'!T17</f>
        <v>336</v>
      </c>
      <c r="H25" s="373">
        <f t="shared" si="0"/>
        <v>40044</v>
      </c>
      <c r="I25" s="374">
        <f t="shared" si="1"/>
        <v>-199935.68029880896</v>
      </c>
      <c r="J25" s="375">
        <f t="shared" si="2"/>
        <v>-40072.023836112436</v>
      </c>
      <c r="K25" s="375">
        <f t="shared" si="3"/>
        <v>-21554.42121170081</v>
      </c>
      <c r="L25" s="375">
        <f t="shared" si="4"/>
        <v>-10730.813610443069</v>
      </c>
      <c r="M25" s="376">
        <f t="shared" si="6"/>
        <v>-272292.93895706529</v>
      </c>
      <c r="N25" s="374">
        <f t="shared" si="7"/>
        <v>-556126.77120000008</v>
      </c>
      <c r="O25" s="375">
        <f t="shared" si="8"/>
        <v>-111461.47200000001</v>
      </c>
      <c r="P25" s="375">
        <f t="shared" si="9"/>
        <v>-59954.234560000004</v>
      </c>
      <c r="Q25" s="375">
        <f t="shared" si="10"/>
        <v>-29848.062720000002</v>
      </c>
      <c r="R25" s="376">
        <f t="shared" si="11"/>
        <v>-757390.5404800002</v>
      </c>
      <c r="S25" s="377">
        <f t="shared" si="12"/>
        <v>-1029683.4794370655</v>
      </c>
    </row>
    <row r="26" spans="1:19" x14ac:dyDescent="0.25">
      <c r="A26" s="369">
        <f t="shared" si="5"/>
        <v>2035</v>
      </c>
      <c r="B26" s="370">
        <f>'SL Marginal Supply Costs'!B16</f>
        <v>2.4987732253454027E-2</v>
      </c>
      <c r="C26" s="371">
        <f>'SL Marginal Supply Costs'!C16</f>
        <v>303.09000000000003</v>
      </c>
      <c r="D26" s="372">
        <f>'QUANTITIES - ALT 2'!Q18</f>
        <v>34320</v>
      </c>
      <c r="E26" s="279">
        <f>'QUANTITIES - ALT 2'!R18</f>
        <v>4280</v>
      </c>
      <c r="F26" s="279">
        <f>'QUANTITIES - ALT 2'!S18</f>
        <v>1108</v>
      </c>
      <c r="G26" s="279">
        <f>'QUANTITIES - ALT 2'!T18</f>
        <v>336</v>
      </c>
      <c r="H26" s="373">
        <f t="shared" si="0"/>
        <v>40044</v>
      </c>
      <c r="I26" s="374">
        <f t="shared" si="1"/>
        <v>-201702.57396474513</v>
      </c>
      <c r="J26" s="375">
        <f t="shared" si="2"/>
        <v>-40426.152748928063</v>
      </c>
      <c r="K26" s="375">
        <f t="shared" si="3"/>
        <v>-21744.904322343973</v>
      </c>
      <c r="L26" s="375">
        <f t="shared" si="4"/>
        <v>-10825.645141114817</v>
      </c>
      <c r="M26" s="376">
        <f t="shared" si="6"/>
        <v>-274699.27617713198</v>
      </c>
      <c r="N26" s="374">
        <f t="shared" si="7"/>
        <v>-582514.73280000011</v>
      </c>
      <c r="O26" s="375">
        <f t="shared" si="8"/>
        <v>-116750.26800000001</v>
      </c>
      <c r="P26" s="375">
        <f t="shared" si="9"/>
        <v>-62799.035640000009</v>
      </c>
      <c r="Q26" s="375">
        <f t="shared" si="10"/>
        <v>-31264.339680000005</v>
      </c>
      <c r="R26" s="376">
        <f t="shared" si="11"/>
        <v>-793328.37612000015</v>
      </c>
      <c r="S26" s="377">
        <f t="shared" si="12"/>
        <v>-1068027.6522971322</v>
      </c>
    </row>
    <row r="27" spans="1:19" x14ac:dyDescent="0.25">
      <c r="A27" s="369">
        <f t="shared" si="5"/>
        <v>2036</v>
      </c>
      <c r="B27" s="370">
        <f>'SL Marginal Supply Costs'!B17</f>
        <v>2.2158925678894711E-2</v>
      </c>
      <c r="C27" s="371">
        <f>'SL Marginal Supply Costs'!C17</f>
        <v>317.55</v>
      </c>
      <c r="D27" s="372">
        <f>'QUANTITIES - ALT 2'!Q19</f>
        <v>34320</v>
      </c>
      <c r="E27" s="279">
        <f>'QUANTITIES - ALT 2'!R19</f>
        <v>4280</v>
      </c>
      <c r="F27" s="279">
        <f>'QUANTITIES - ALT 2'!S19</f>
        <v>1108</v>
      </c>
      <c r="G27" s="279">
        <f>'QUANTITIES - ALT 2'!T19</f>
        <v>336</v>
      </c>
      <c r="H27" s="373">
        <f t="shared" si="0"/>
        <v>40044</v>
      </c>
      <c r="I27" s="374">
        <f t="shared" si="1"/>
        <v>-178868.26625128157</v>
      </c>
      <c r="J27" s="375">
        <f t="shared" si="2"/>
        <v>-35849.596320343022</v>
      </c>
      <c r="K27" s="375">
        <f t="shared" si="3"/>
        <v>-19283.211212849932</v>
      </c>
      <c r="L27" s="375">
        <f t="shared" si="4"/>
        <v>-9600.0975068432599</v>
      </c>
      <c r="M27" s="376">
        <f t="shared" si="6"/>
        <v>-243601.17129131779</v>
      </c>
      <c r="N27" s="374">
        <f t="shared" si="7"/>
        <v>-610305.696</v>
      </c>
      <c r="O27" s="375">
        <f t="shared" si="8"/>
        <v>-122320.26</v>
      </c>
      <c r="P27" s="375">
        <f t="shared" si="9"/>
        <v>-65795.089800000002</v>
      </c>
      <c r="Q27" s="375">
        <f t="shared" si="10"/>
        <v>-32755.917600000001</v>
      </c>
      <c r="R27" s="376">
        <f t="shared" si="11"/>
        <v>-831176.96340000001</v>
      </c>
      <c r="S27" s="377">
        <f t="shared" si="12"/>
        <v>-1074778.1346913178</v>
      </c>
    </row>
    <row r="28" spans="1:19" x14ac:dyDescent="0.25">
      <c r="A28" s="369">
        <f t="shared" si="5"/>
        <v>2037</v>
      </c>
      <c r="B28" s="370">
        <f>'SL Marginal Supply Costs'!B18</f>
        <v>2.1196343496903289E-2</v>
      </c>
      <c r="C28" s="371">
        <f>'SL Marginal Supply Costs'!C18</f>
        <v>332.79</v>
      </c>
      <c r="D28" s="372">
        <f>'QUANTITIES - ALT 2'!Q20</f>
        <v>34320</v>
      </c>
      <c r="E28" s="279">
        <f>'QUANTITIES - ALT 2'!R20</f>
        <v>4280</v>
      </c>
      <c r="F28" s="279">
        <f>'QUANTITIES - ALT 2'!S20</f>
        <v>1108</v>
      </c>
      <c r="G28" s="279">
        <f>'QUANTITIES - ALT 2'!T20</f>
        <v>336</v>
      </c>
      <c r="H28" s="373">
        <f t="shared" si="0"/>
        <v>40044</v>
      </c>
      <c r="I28" s="374">
        <f t="shared" si="1"/>
        <v>-171098.24127298713</v>
      </c>
      <c r="J28" s="375">
        <f t="shared" si="2"/>
        <v>-34292.292363030014</v>
      </c>
      <c r="K28" s="375">
        <f t="shared" si="3"/>
        <v>-18445.54986617437</v>
      </c>
      <c r="L28" s="375">
        <f t="shared" si="4"/>
        <v>-9183.0699424487866</v>
      </c>
      <c r="M28" s="376">
        <f t="shared" si="6"/>
        <v>-233019.15344464031</v>
      </c>
      <c r="N28" s="374">
        <f t="shared" si="7"/>
        <v>-639595.75680000009</v>
      </c>
      <c r="O28" s="375">
        <f t="shared" si="8"/>
        <v>-128190.708</v>
      </c>
      <c r="P28" s="375">
        <f t="shared" si="9"/>
        <v>-68952.756840000002</v>
      </c>
      <c r="Q28" s="375">
        <f t="shared" si="10"/>
        <v>-34327.954080000003</v>
      </c>
      <c r="R28" s="376">
        <f t="shared" si="11"/>
        <v>-871067.17572000017</v>
      </c>
      <c r="S28" s="377">
        <f t="shared" si="12"/>
        <v>-1104086.3291646405</v>
      </c>
    </row>
    <row r="29" spans="1:19" x14ac:dyDescent="0.25">
      <c r="A29" s="369">
        <f t="shared" si="5"/>
        <v>2038</v>
      </c>
      <c r="B29" s="370">
        <f>'SL Marginal Supply Costs'!B19</f>
        <v>2.2294068604097189E-2</v>
      </c>
      <c r="C29" s="371">
        <f>'SL Marginal Supply Costs'!C19</f>
        <v>346.49</v>
      </c>
      <c r="D29" s="372">
        <f>'QUANTITIES - ALT 2'!Q21</f>
        <v>34320</v>
      </c>
      <c r="E29" s="279">
        <f>'QUANTITIES - ALT 2'!R21</f>
        <v>4280</v>
      </c>
      <c r="F29" s="279">
        <f>'QUANTITIES - ALT 2'!S21</f>
        <v>1108</v>
      </c>
      <c r="G29" s="279">
        <f>'QUANTITIES - ALT 2'!T21</f>
        <v>336</v>
      </c>
      <c r="H29" s="373">
        <f t="shared" si="0"/>
        <v>40044</v>
      </c>
      <c r="I29" s="374">
        <f t="shared" si="1"/>
        <v>-179959.14859266317</v>
      </c>
      <c r="J29" s="375">
        <f t="shared" si="2"/>
        <v>-36068.235950452596</v>
      </c>
      <c r="K29" s="375">
        <f t="shared" si="3"/>
        <v>-19400.815721676991</v>
      </c>
      <c r="L29" s="375">
        <f t="shared" si="4"/>
        <v>-9658.6466115293006</v>
      </c>
      <c r="M29" s="376">
        <f t="shared" si="6"/>
        <v>-245086.84687632206</v>
      </c>
      <c r="N29" s="374">
        <f t="shared" si="7"/>
        <v>-665926.06080000009</v>
      </c>
      <c r="O29" s="375">
        <f t="shared" si="8"/>
        <v>-133467.948</v>
      </c>
      <c r="P29" s="375">
        <f t="shared" si="9"/>
        <v>-71791.342040000003</v>
      </c>
      <c r="Q29" s="375">
        <f t="shared" si="10"/>
        <v>-35741.136480000001</v>
      </c>
      <c r="R29" s="376">
        <f t="shared" si="11"/>
        <v>-906926.48732000007</v>
      </c>
      <c r="S29" s="377">
        <f t="shared" si="12"/>
        <v>-1152013.3341963221</v>
      </c>
    </row>
    <row r="30" spans="1:19" x14ac:dyDescent="0.25">
      <c r="A30" s="369">
        <f t="shared" si="5"/>
        <v>2039</v>
      </c>
      <c r="B30" s="370">
        <f>'SL Marginal Supply Costs'!B20</f>
        <v>2.0329521200571701E-2</v>
      </c>
      <c r="C30" s="371">
        <f>'SL Marginal Supply Costs'!C20</f>
        <v>360.79999999999995</v>
      </c>
      <c r="D30" s="372">
        <f>'QUANTITIES - ALT 2'!Q22</f>
        <v>34320</v>
      </c>
      <c r="E30" s="279">
        <f>'QUANTITIES - ALT 2'!R22</f>
        <v>4280</v>
      </c>
      <c r="F30" s="279">
        <f>'QUANTITIES - ALT 2'!S22</f>
        <v>1108</v>
      </c>
      <c r="G30" s="279">
        <f>'QUANTITIES - ALT 2'!T22</f>
        <v>336</v>
      </c>
      <c r="H30" s="373">
        <f t="shared" si="0"/>
        <v>40044</v>
      </c>
      <c r="I30" s="374">
        <f t="shared" si="1"/>
        <v>-164101.19622037161</v>
      </c>
      <c r="J30" s="375">
        <f t="shared" si="2"/>
        <v>-32889.912579132921</v>
      </c>
      <c r="K30" s="375">
        <f t="shared" si="3"/>
        <v>-17691.220993629348</v>
      </c>
      <c r="L30" s="375">
        <f t="shared" si="4"/>
        <v>-8807.5292377017631</v>
      </c>
      <c r="M30" s="376">
        <f t="shared" si="6"/>
        <v>-223489.85903083562</v>
      </c>
      <c r="N30" s="374">
        <f t="shared" si="7"/>
        <v>-693428.73599999992</v>
      </c>
      <c r="O30" s="375">
        <f t="shared" si="8"/>
        <v>-138980.15999999997</v>
      </c>
      <c r="P30" s="375">
        <f t="shared" si="9"/>
        <v>-74756.316799999986</v>
      </c>
      <c r="Q30" s="375">
        <f t="shared" si="10"/>
        <v>-37217.241599999994</v>
      </c>
      <c r="R30" s="376">
        <f t="shared" si="11"/>
        <v>-944382.45439999993</v>
      </c>
      <c r="S30" s="377">
        <f t="shared" si="12"/>
        <v>-1167872.3134308355</v>
      </c>
    </row>
    <row r="31" spans="1:19" x14ac:dyDescent="0.25">
      <c r="A31" s="369">
        <f t="shared" si="5"/>
        <v>2040</v>
      </c>
      <c r="B31" s="370">
        <f>'SL Marginal Supply Costs'!B21</f>
        <v>2.0279999999999999E-2</v>
      </c>
      <c r="C31" s="371">
        <f>'SL Marginal Supply Costs'!C21</f>
        <v>375.77</v>
      </c>
      <c r="D31" s="372">
        <f>'QUANTITIES - ALT 2'!Q23</f>
        <v>34320</v>
      </c>
      <c r="E31" s="279">
        <f>'QUANTITIES - ALT 2'!R23</f>
        <v>4280</v>
      </c>
      <c r="F31" s="279">
        <f>'QUANTITIES - ALT 2'!S23</f>
        <v>1108</v>
      </c>
      <c r="G31" s="279">
        <f>'QUANTITIES - ALT 2'!T23</f>
        <v>336</v>
      </c>
      <c r="H31" s="373">
        <f t="shared" si="0"/>
        <v>40044</v>
      </c>
      <c r="I31" s="374">
        <f t="shared" si="1"/>
        <v>-163701.45791999999</v>
      </c>
      <c r="J31" s="375">
        <f t="shared" si="2"/>
        <v>-32809.7952</v>
      </c>
      <c r="K31" s="375">
        <f t="shared" si="3"/>
        <v>-17648.126496000001</v>
      </c>
      <c r="L31" s="375">
        <f t="shared" si="4"/>
        <v>-8786.0747520000004</v>
      </c>
      <c r="M31" s="376">
        <f t="shared" si="6"/>
        <v>-222945.45436799998</v>
      </c>
      <c r="N31" s="374">
        <f t="shared" si="7"/>
        <v>-722199.87840000005</v>
      </c>
      <c r="O31" s="375">
        <f t="shared" si="8"/>
        <v>-144746.60399999999</v>
      </c>
      <c r="P31" s="375">
        <f t="shared" si="9"/>
        <v>-77858.040919999999</v>
      </c>
      <c r="Q31" s="375">
        <f t="shared" si="10"/>
        <v>-38761.427039999995</v>
      </c>
      <c r="R31" s="376">
        <f t="shared" si="11"/>
        <v>-983565.95036000013</v>
      </c>
      <c r="S31" s="377">
        <f t="shared" si="12"/>
        <v>-1206511.4047280001</v>
      </c>
    </row>
    <row r="32" spans="1:19" x14ac:dyDescent="0.25">
      <c r="A32" s="369">
        <f t="shared" si="5"/>
        <v>2041</v>
      </c>
      <c r="B32" s="370">
        <f>'SL Marginal Supply Costs'!B22</f>
        <v>2.0619932245024477E-2</v>
      </c>
      <c r="C32" s="371">
        <f>'SL Marginal Supply Costs'!C22</f>
        <v>382.06863608051515</v>
      </c>
      <c r="D32" s="372">
        <f>'QUANTITIES - ALT 2'!Q24</f>
        <v>34320</v>
      </c>
      <c r="E32" s="279">
        <f>'QUANTITIES - ALT 2'!R24</f>
        <v>4280</v>
      </c>
      <c r="F32" s="279">
        <f>'QUANTITIES - ALT 2'!S24</f>
        <v>1108</v>
      </c>
      <c r="G32" s="279">
        <f>'QUANTITIES - ALT 2'!T24</f>
        <v>336</v>
      </c>
      <c r="H32" s="373">
        <f t="shared" si="0"/>
        <v>40044</v>
      </c>
      <c r="I32" s="374">
        <f t="shared" si="1"/>
        <v>-166445.41275750127</v>
      </c>
      <c r="J32" s="375">
        <f t="shared" si="2"/>
        <v>-33359.751183290398</v>
      </c>
      <c r="K32" s="375">
        <f t="shared" si="3"/>
        <v>-17943.943422048385</v>
      </c>
      <c r="L32" s="375">
        <f t="shared" si="4"/>
        <v>-8933.3464539428132</v>
      </c>
      <c r="M32" s="376">
        <f t="shared" si="6"/>
        <v>-226682.45381678289</v>
      </c>
      <c r="N32" s="374">
        <f t="shared" si="7"/>
        <v>-734305.35305586376</v>
      </c>
      <c r="O32" s="375">
        <f t="shared" si="8"/>
        <v>-147172.83861821442</v>
      </c>
      <c r="P32" s="375">
        <f t="shared" si="9"/>
        <v>-79163.093121338417</v>
      </c>
      <c r="Q32" s="375">
        <f t="shared" si="10"/>
        <v>-39411.143948977297</v>
      </c>
      <c r="R32" s="376">
        <f t="shared" si="11"/>
        <v>-1000052.4287443939</v>
      </c>
      <c r="S32" s="377">
        <f t="shared" si="12"/>
        <v>-1226734.8825611768</v>
      </c>
    </row>
    <row r="33" spans="1:31" x14ac:dyDescent="0.25">
      <c r="A33" s="369">
        <f t="shared" si="5"/>
        <v>2042</v>
      </c>
      <c r="B33" s="370">
        <f>'SL Marginal Supply Costs'!B23</f>
        <v>2.0963858049102155E-2</v>
      </c>
      <c r="C33" s="371">
        <f>'SL Marginal Supply Costs'!C23</f>
        <v>388.44126918693871</v>
      </c>
      <c r="D33" s="372">
        <f>'QUANTITIES - ALT 2'!Q25</f>
        <v>34320</v>
      </c>
      <c r="E33" s="279">
        <f>'QUANTITIES - ALT 2'!R25</f>
        <v>4280</v>
      </c>
      <c r="F33" s="279">
        <f>'QUANTITIES - ALT 2'!S25</f>
        <v>1108</v>
      </c>
      <c r="G33" s="279">
        <f>'QUANTITIES - ALT 2'!T25</f>
        <v>336</v>
      </c>
      <c r="H33" s="373">
        <f t="shared" si="0"/>
        <v>40044</v>
      </c>
      <c r="I33" s="374">
        <f t="shared" si="1"/>
        <v>-169221.60385926775</v>
      </c>
      <c r="J33" s="375">
        <f t="shared" si="2"/>
        <v>-33916.168106159428</v>
      </c>
      <c r="K33" s="375">
        <f t="shared" si="3"/>
        <v>-18243.235635835434</v>
      </c>
      <c r="L33" s="375">
        <f t="shared" si="4"/>
        <v>-9082.3483190201387</v>
      </c>
      <c r="M33" s="376">
        <f t="shared" si="6"/>
        <v>-230463.35592028277</v>
      </c>
      <c r="N33" s="374">
        <f t="shared" si="7"/>
        <v>-746553.04407576122</v>
      </c>
      <c r="O33" s="375">
        <f t="shared" si="8"/>
        <v>-149627.57689080879</v>
      </c>
      <c r="P33" s="375">
        <f t="shared" si="9"/>
        <v>-80483.477210456957</v>
      </c>
      <c r="Q33" s="375">
        <f t="shared" si="10"/>
        <v>-40068.493799171105</v>
      </c>
      <c r="R33" s="376">
        <f t="shared" si="11"/>
        <v>-1016732.591976198</v>
      </c>
      <c r="S33" s="377">
        <f t="shared" si="12"/>
        <v>-1247195.9478964808</v>
      </c>
    </row>
    <row r="34" spans="1:31" x14ac:dyDescent="0.25">
      <c r="A34" s="369">
        <f t="shared" si="5"/>
        <v>2043</v>
      </c>
      <c r="B34" s="370">
        <f>'SL Marginal Supply Costs'!B24</f>
        <v>2.1311574930689775E-2</v>
      </c>
      <c r="C34" s="371">
        <f>'SL Marginal Supply Costs'!C24</f>
        <v>394.88414751998505</v>
      </c>
      <c r="D34" s="372">
        <f>'QUANTITIES - ALT 2'!Q26</f>
        <v>34320</v>
      </c>
      <c r="E34" s="279">
        <f>'QUANTITIES - ALT 2'!R26</f>
        <v>4280</v>
      </c>
      <c r="F34" s="279">
        <f>'QUANTITIES - ALT 2'!S26</f>
        <v>1108</v>
      </c>
      <c r="G34" s="279">
        <f>'QUANTITIES - ALT 2'!T26</f>
        <v>336</v>
      </c>
      <c r="H34" s="373">
        <f t="shared" si="0"/>
        <v>40044</v>
      </c>
      <c r="I34" s="374">
        <f t="shared" si="1"/>
        <v>-172028.39678132342</v>
      </c>
      <c r="J34" s="375">
        <f t="shared" si="2"/>
        <v>-34478.718385867141</v>
      </c>
      <c r="K34" s="375">
        <f t="shared" si="3"/>
        <v>-18545.826933224631</v>
      </c>
      <c r="L34" s="375">
        <f t="shared" si="4"/>
        <v>-9232.9926244521484</v>
      </c>
      <c r="M34" s="376">
        <f t="shared" si="6"/>
        <v>-234285.93472486734</v>
      </c>
      <c r="N34" s="374">
        <f t="shared" si="7"/>
        <v>-758935.7408016097</v>
      </c>
      <c r="O34" s="375">
        <f t="shared" si="8"/>
        <v>-152109.37362469823</v>
      </c>
      <c r="P34" s="375">
        <f t="shared" si="9"/>
        <v>-81818.415829550824</v>
      </c>
      <c r="Q34" s="375">
        <f t="shared" si="10"/>
        <v>-40733.089584981499</v>
      </c>
      <c r="R34" s="376">
        <f t="shared" si="11"/>
        <v>-1033596.6198408403</v>
      </c>
      <c r="S34" s="377">
        <f t="shared" si="12"/>
        <v>-1267882.5545657077</v>
      </c>
    </row>
    <row r="35" spans="1:31" x14ac:dyDescent="0.25">
      <c r="A35" s="369">
        <f t="shared" si="5"/>
        <v>2044</v>
      </c>
      <c r="B35" s="370">
        <f>'SL Marginal Supply Costs'!B25</f>
        <v>2.1663730830725765E-2</v>
      </c>
      <c r="C35" s="371">
        <f>'SL Marginal Supply Costs'!C25</f>
        <v>401.40927683736788</v>
      </c>
      <c r="D35" s="372">
        <f>'QUANTITIES - ALT 2'!Q27</f>
        <v>34320</v>
      </c>
      <c r="E35" s="279">
        <f>'QUANTITIES - ALT 2'!R27</f>
        <v>4280</v>
      </c>
      <c r="F35" s="279">
        <f>'QUANTITIES - ALT 2'!S27</f>
        <v>1108</v>
      </c>
      <c r="G35" s="279">
        <f>'QUANTITIES - ALT 2'!T27</f>
        <v>336</v>
      </c>
      <c r="H35" s="373">
        <f t="shared" si="0"/>
        <v>40044</v>
      </c>
      <c r="I35" s="374">
        <f t="shared" si="1"/>
        <v>-174871.02174439153</v>
      </c>
      <c r="J35" s="375">
        <f t="shared" si="2"/>
        <v>-35048.450287181375</v>
      </c>
      <c r="K35" s="375">
        <f t="shared" si="3"/>
        <v>-18852.281167452835</v>
      </c>
      <c r="L35" s="375">
        <f t="shared" si="4"/>
        <v>-9385.5600831342999</v>
      </c>
      <c r="M35" s="376">
        <f t="shared" si="6"/>
        <v>-238157.31328216003</v>
      </c>
      <c r="N35" s="374">
        <f t="shared" si="7"/>
        <v>-771476.51733927405</v>
      </c>
      <c r="O35" s="375">
        <f t="shared" si="8"/>
        <v>-154622.85343775409</v>
      </c>
      <c r="P35" s="375">
        <f t="shared" si="9"/>
        <v>-83170.396523595278</v>
      </c>
      <c r="Q35" s="375">
        <f t="shared" si="10"/>
        <v>-41406.169724328174</v>
      </c>
      <c r="R35" s="376">
        <f t="shared" si="11"/>
        <v>-1050675.9370249517</v>
      </c>
      <c r="S35" s="377">
        <f t="shared" si="12"/>
        <v>-1288833.2503071118</v>
      </c>
    </row>
    <row r="36" spans="1:31" x14ac:dyDescent="0.25">
      <c r="A36" s="369">
        <f t="shared" si="5"/>
        <v>2045</v>
      </c>
      <c r="B36" s="370">
        <f>'SL Marginal Supply Costs'!B26</f>
        <v>2.2019235463977195E-2</v>
      </c>
      <c r="C36" s="371">
        <f>'SL Marginal Supply Costs'!C26</f>
        <v>407.99645514293439</v>
      </c>
      <c r="D36" s="372">
        <f>'QUANTITIES - ALT 2'!Q28</f>
        <v>34320</v>
      </c>
      <c r="E36" s="279">
        <f>'QUANTITIES - ALT 2'!R28</f>
        <v>4280</v>
      </c>
      <c r="F36" s="279">
        <f>'QUANTITIES - ALT 2'!S28</f>
        <v>1108</v>
      </c>
      <c r="G36" s="279">
        <f>'QUANTITIES - ALT 2'!T28</f>
        <v>336</v>
      </c>
      <c r="H36" s="373">
        <f t="shared" si="0"/>
        <v>40044</v>
      </c>
      <c r="I36" s="374">
        <f t="shared" si="1"/>
        <v>-177740.67789629361</v>
      </c>
      <c r="J36" s="375">
        <f t="shared" si="2"/>
        <v>-35623.599903040864</v>
      </c>
      <c r="K36" s="375">
        <f t="shared" si="3"/>
        <v>-19161.649547015721</v>
      </c>
      <c r="L36" s="375">
        <f t="shared" si="4"/>
        <v>-9539.5783416367376</v>
      </c>
      <c r="M36" s="376">
        <f t="shared" si="6"/>
        <v>-242065.50568798694</v>
      </c>
      <c r="N36" s="374">
        <f t="shared" si="7"/>
        <v>-784136.54706830846</v>
      </c>
      <c r="O36" s="375">
        <f t="shared" si="8"/>
        <v>-157160.23452105833</v>
      </c>
      <c r="P36" s="375">
        <f t="shared" si="9"/>
        <v>-84535.233519795438</v>
      </c>
      <c r="Q36" s="375">
        <f t="shared" si="10"/>
        <v>-42085.650340903972</v>
      </c>
      <c r="R36" s="376">
        <f t="shared" si="11"/>
        <v>-1067917.6654500661</v>
      </c>
      <c r="S36" s="377">
        <f t="shared" si="12"/>
        <v>-1309983.1711380531</v>
      </c>
    </row>
    <row r="37" spans="1:31" x14ac:dyDescent="0.25">
      <c r="A37" s="369">
        <f t="shared" si="5"/>
        <v>2046</v>
      </c>
      <c r="B37" s="370">
        <f>'SL Marginal Supply Costs'!B27</f>
        <v>2.2380573974377982E-2</v>
      </c>
      <c r="C37" s="371">
        <f>'SL Marginal Supply Costs'!C27</f>
        <v>414.69172989901449</v>
      </c>
      <c r="D37" s="372">
        <f>'QUANTITIES - ALT 2'!Q29</f>
        <v>34320</v>
      </c>
      <c r="E37" s="279">
        <f>'QUANTITIES - ALT 2'!R29</f>
        <v>4280</v>
      </c>
      <c r="F37" s="279">
        <f>'QUANTITIES - ALT 2'!S29</f>
        <v>1108</v>
      </c>
      <c r="G37" s="279">
        <f>'QUANTITIES - ALT 2'!T29</f>
        <v>336</v>
      </c>
      <c r="H37" s="373">
        <f t="shared" si="0"/>
        <v>40044</v>
      </c>
      <c r="I37" s="374">
        <f t="shared" si="1"/>
        <v>-180657.42547791344</v>
      </c>
      <c r="J37" s="375">
        <f t="shared" si="2"/>
        <v>-36208.187798707673</v>
      </c>
      <c r="K37" s="375">
        <f t="shared" si="3"/>
        <v>-19476.094701819926</v>
      </c>
      <c r="L37" s="375">
        <f t="shared" si="4"/>
        <v>-9696.1240597411579</v>
      </c>
      <c r="M37" s="376">
        <f t="shared" si="6"/>
        <v>-246037.83203818218</v>
      </c>
      <c r="N37" s="374">
        <f t="shared" si="7"/>
        <v>-797004.32952751394</v>
      </c>
      <c r="O37" s="375">
        <f t="shared" si="8"/>
        <v>-159739.25435710038</v>
      </c>
      <c r="P37" s="375">
        <f t="shared" si="9"/>
        <v>-85922.467668156212</v>
      </c>
      <c r="Q37" s="375">
        <f t="shared" si="10"/>
        <v>-42776.281322543146</v>
      </c>
      <c r="R37" s="376">
        <f t="shared" si="11"/>
        <v>-1085442.3328753137</v>
      </c>
      <c r="S37" s="377">
        <f t="shared" si="12"/>
        <v>-1331480.164913496</v>
      </c>
    </row>
    <row r="38" spans="1:31" x14ac:dyDescent="0.25">
      <c r="A38" s="369">
        <f t="shared" si="5"/>
        <v>2047</v>
      </c>
      <c r="B38" s="370">
        <f>'SL Marginal Supply Costs'!B28</f>
        <v>2.2747842096608947E-2</v>
      </c>
      <c r="C38" s="371">
        <f>'SL Marginal Supply Costs'!C28</f>
        <v>421.49687498238382</v>
      </c>
      <c r="D38" s="372">
        <f>'QUANTITIES - ALT 2'!Q30</f>
        <v>34320</v>
      </c>
      <c r="E38" s="279">
        <f>'QUANTITIES - ALT 2'!R30</f>
        <v>4280</v>
      </c>
      <c r="F38" s="279">
        <f>'QUANTITIES - ALT 2'!S30</f>
        <v>1108</v>
      </c>
      <c r="G38" s="279">
        <f>'QUANTITIES - ALT 2'!T30</f>
        <v>336</v>
      </c>
      <c r="H38" s="373">
        <f t="shared" si="0"/>
        <v>40044</v>
      </c>
      <c r="I38" s="374">
        <f t="shared" si="1"/>
        <v>-183622.03726572159</v>
      </c>
      <c r="J38" s="375">
        <f t="shared" si="2"/>
        <v>-36802.368857577821</v>
      </c>
      <c r="K38" s="375">
        <f t="shared" si="3"/>
        <v>-19795.699942405747</v>
      </c>
      <c r="L38" s="375">
        <f t="shared" si="4"/>
        <v>-9855.2387133875054</v>
      </c>
      <c r="M38" s="376">
        <f t="shared" si="6"/>
        <v>-250075.34477909267</v>
      </c>
      <c r="N38" s="374">
        <f t="shared" si="7"/>
        <v>-810083.27396614314</v>
      </c>
      <c r="O38" s="375">
        <f t="shared" si="8"/>
        <v>-162360.59624321424</v>
      </c>
      <c r="P38" s="375">
        <f t="shared" si="9"/>
        <v>-87332.46650884999</v>
      </c>
      <c r="Q38" s="375">
        <f t="shared" si="10"/>
        <v>-43478.245648182856</v>
      </c>
      <c r="R38" s="376">
        <f t="shared" si="11"/>
        <v>-1103254.5823663902</v>
      </c>
      <c r="S38" s="377">
        <f t="shared" si="12"/>
        <v>-1353329.9271454827</v>
      </c>
    </row>
    <row r="39" spans="1:31" x14ac:dyDescent="0.25">
      <c r="A39" s="369">
        <f t="shared" si="5"/>
        <v>2048</v>
      </c>
      <c r="B39" s="370">
        <f>'SL Marginal Supply Costs'!B29</f>
        <v>2.3121137136369447E-2</v>
      </c>
      <c r="C39" s="371">
        <f>'SL Marginal Supply Costs'!C29</f>
        <v>428.41369337936624</v>
      </c>
      <c r="D39" s="372">
        <f>'QUANTITIES - ALT 2'!Q31</f>
        <v>34320</v>
      </c>
      <c r="E39" s="279">
        <f>'QUANTITIES - ALT 2'!R31</f>
        <v>4280</v>
      </c>
      <c r="F39" s="279">
        <f>'QUANTITIES - ALT 2'!S31</f>
        <v>1108</v>
      </c>
      <c r="G39" s="279">
        <f>'QUANTITIES - ALT 2'!T31</f>
        <v>336</v>
      </c>
      <c r="H39" s="373">
        <f t="shared" si="0"/>
        <v>40044</v>
      </c>
      <c r="I39" s="374">
        <f t="shared" si="1"/>
        <v>-186635.2987175509</v>
      </c>
      <c r="J39" s="375">
        <f t="shared" si="2"/>
        <v>-37406.300504703948</v>
      </c>
      <c r="K39" s="375">
        <f t="shared" si="3"/>
        <v>-20120.549946450257</v>
      </c>
      <c r="L39" s="375">
        <f t="shared" si="4"/>
        <v>-10016.964459141282</v>
      </c>
      <c r="M39" s="376">
        <f t="shared" si="6"/>
        <v>-254179.11362784638</v>
      </c>
      <c r="N39" s="374">
        <f t="shared" si="7"/>
        <v>-823376.84557967156</v>
      </c>
      <c r="O39" s="375">
        <f t="shared" si="8"/>
        <v>-165024.95468973188</v>
      </c>
      <c r="P39" s="375">
        <f t="shared" si="9"/>
        <v>-88765.603613431173</v>
      </c>
      <c r="Q39" s="375">
        <f t="shared" si="10"/>
        <v>-44191.729299468388</v>
      </c>
      <c r="R39" s="376">
        <f t="shared" si="11"/>
        <v>-1121359.133182303</v>
      </c>
      <c r="S39" s="377">
        <f t="shared" si="12"/>
        <v>-1375538.2468101494</v>
      </c>
    </row>
    <row r="40" spans="1:31" x14ac:dyDescent="0.25">
      <c r="A40" s="369">
        <f t="shared" si="5"/>
        <v>2049</v>
      </c>
      <c r="B40" s="370">
        <f>'SL Marginal Supply Costs'!B30</f>
        <v>2.3500557996157967E-2</v>
      </c>
      <c r="C40" s="371">
        <f>'SL Marginal Supply Costs'!C30</f>
        <v>435.44401766352462</v>
      </c>
      <c r="D40" s="372">
        <f>'QUANTITIES - ALT 2'!Q32</f>
        <v>34320</v>
      </c>
      <c r="E40" s="279">
        <f>'QUANTITIES - ALT 2'!R32</f>
        <v>4280</v>
      </c>
      <c r="F40" s="279">
        <f>'QUANTITIES - ALT 2'!S32</f>
        <v>1108</v>
      </c>
      <c r="G40" s="279">
        <f>'QUANTITIES - ALT 2'!T32</f>
        <v>336</v>
      </c>
      <c r="H40" s="373">
        <f t="shared" si="0"/>
        <v>40044</v>
      </c>
      <c r="I40" s="374">
        <f t="shared" si="1"/>
        <v>-189698.0081806989</v>
      </c>
      <c r="J40" s="375">
        <f t="shared" si="2"/>
        <v>-38020.142748504215</v>
      </c>
      <c r="K40" s="375">
        <f t="shared" si="3"/>
        <v>-20450.730781202175</v>
      </c>
      <c r="L40" s="375">
        <f t="shared" si="4"/>
        <v>-10181.344145362684</v>
      </c>
      <c r="M40" s="376">
        <f t="shared" si="6"/>
        <v>-258350.22585576796</v>
      </c>
      <c r="N40" s="374">
        <f t="shared" si="7"/>
        <v>-836888.56642788125</v>
      </c>
      <c r="O40" s="375">
        <f t="shared" si="8"/>
        <v>-167733.03560398967</v>
      </c>
      <c r="P40" s="375">
        <f t="shared" si="9"/>
        <v>-90222.25868381164</v>
      </c>
      <c r="Q40" s="375">
        <f t="shared" si="10"/>
        <v>-44916.921310027894</v>
      </c>
      <c r="R40" s="376">
        <f t="shared" si="11"/>
        <v>-1139760.7820257104</v>
      </c>
      <c r="S40" s="377">
        <f t="shared" si="12"/>
        <v>-1398111.0078814784</v>
      </c>
    </row>
    <row r="41" spans="1:31" x14ac:dyDescent="0.25">
      <c r="A41" s="369">
        <f t="shared" si="5"/>
        <v>2050</v>
      </c>
      <c r="B41" s="370">
        <f>'SL Marginal Supply Costs'!B31</f>
        <v>2.388620520147584E-2</v>
      </c>
      <c r="C41" s="371">
        <f>'SL Marginal Supply Costs'!C31</f>
        <v>442.58971048119213</v>
      </c>
      <c r="D41" s="372">
        <f>'QUANTITIES - ALT 2'!Q33</f>
        <v>34320</v>
      </c>
      <c r="E41" s="279">
        <f>'QUANTITIES - ALT 2'!R33</f>
        <v>4280</v>
      </c>
      <c r="F41" s="279">
        <f>'QUANTITIES - ALT 2'!S33</f>
        <v>1108</v>
      </c>
      <c r="G41" s="279">
        <f>'QUANTITIES - ALT 2'!T33</f>
        <v>336</v>
      </c>
      <c r="H41" s="373">
        <f t="shared" si="0"/>
        <v>40044</v>
      </c>
      <c r="I41" s="374">
        <f t="shared" si="1"/>
        <v>-192810.97710344588</v>
      </c>
      <c r="J41" s="375">
        <f t="shared" si="2"/>
        <v>-38644.058223155676</v>
      </c>
      <c r="K41" s="375">
        <f t="shared" si="3"/>
        <v>-20786.32992628495</v>
      </c>
      <c r="L41" s="375">
        <f t="shared" si="4"/>
        <v>-10348.421323559071</v>
      </c>
      <c r="M41" s="376">
        <f t="shared" si="6"/>
        <v>-262589.78657644556</v>
      </c>
      <c r="N41" s="374">
        <f t="shared" si="7"/>
        <v>-850622.01636801276</v>
      </c>
      <c r="O41" s="375">
        <f t="shared" si="8"/>
        <v>-170485.55647735519</v>
      </c>
      <c r="P41" s="375">
        <f t="shared" si="9"/>
        <v>-91702.817652861078</v>
      </c>
      <c r="Q41" s="375">
        <f t="shared" si="10"/>
        <v>-45654.013815555933</v>
      </c>
      <c r="R41" s="376">
        <f t="shared" si="11"/>
        <v>-1158464.404313785</v>
      </c>
      <c r="S41" s="377">
        <f t="shared" si="12"/>
        <v>-1421054.1908902307</v>
      </c>
    </row>
    <row r="42" spans="1:31" x14ac:dyDescent="0.25">
      <c r="A42" s="369">
        <f t="shared" si="5"/>
        <v>2051</v>
      </c>
      <c r="B42" s="370">
        <f>'SL Marginal Supply Costs'!B32</f>
        <v>2.427818092746092E-2</v>
      </c>
      <c r="C42" s="371">
        <f>'SL Marginal Supply Costs'!C32</f>
        <v>449.85266504496991</v>
      </c>
      <c r="D42" s="372">
        <f>'QUANTITIES - ALT 2'!Q34</f>
        <v>34320</v>
      </c>
      <c r="E42" s="279">
        <f>'QUANTITIES - ALT 2'!R34</f>
        <v>4280</v>
      </c>
      <c r="F42" s="279">
        <f>'QUANTITIES - ALT 2'!S34</f>
        <v>1108</v>
      </c>
      <c r="G42" s="279">
        <f>'QUANTITIES - ALT 2'!T34</f>
        <v>336</v>
      </c>
      <c r="H42" s="373">
        <f t="shared" si="0"/>
        <v>40044</v>
      </c>
      <c r="I42" s="374">
        <f t="shared" si="1"/>
        <v>-195975.03025004393</v>
      </c>
      <c r="J42" s="375">
        <f t="shared" si="2"/>
        <v>-39278.212231683377</v>
      </c>
      <c r="K42" s="375">
        <f t="shared" si="3"/>
        <v>-21127.436296874013</v>
      </c>
      <c r="L42" s="375">
        <f t="shared" si="4"/>
        <v>-10518.240259923685</v>
      </c>
      <c r="M42" s="376">
        <f t="shared" si="6"/>
        <v>-266898.91903852503</v>
      </c>
      <c r="N42" s="374">
        <f t="shared" si="7"/>
        <v>-864580.83400322858</v>
      </c>
      <c r="O42" s="375">
        <f t="shared" si="8"/>
        <v>-173283.24657532241</v>
      </c>
      <c r="P42" s="375">
        <f t="shared" si="9"/>
        <v>-93207.672786657582</v>
      </c>
      <c r="Q42" s="375">
        <f t="shared" si="10"/>
        <v>-46403.202104718737</v>
      </c>
      <c r="R42" s="376">
        <f t="shared" si="11"/>
        <v>-1177474.9554699271</v>
      </c>
      <c r="S42" s="377">
        <f t="shared" si="12"/>
        <v>-1444373.8745084521</v>
      </c>
    </row>
    <row r="43" spans="1:31" x14ac:dyDescent="0.25">
      <c r="A43" s="369">
        <f t="shared" si="5"/>
        <v>2052</v>
      </c>
      <c r="B43" s="370">
        <f>'SL Marginal Supply Costs'!B33</f>
        <v>2.4676589025958321E-2</v>
      </c>
      <c r="C43" s="371">
        <f>'SL Marginal Supply Costs'!C33</f>
        <v>457.23480563532337</v>
      </c>
      <c r="D43" s="372">
        <f>'QUANTITIES - ALT 2'!Q35</f>
        <v>34320</v>
      </c>
      <c r="E43" s="279">
        <f>'QUANTITIES - ALT 2'!R35</f>
        <v>4280</v>
      </c>
      <c r="F43" s="279">
        <f>'QUANTITIES - ALT 2'!S35</f>
        <v>1108</v>
      </c>
      <c r="G43" s="279">
        <f>'QUANTITIES - ALT 2'!T35</f>
        <v>336</v>
      </c>
      <c r="H43" s="373">
        <f t="shared" si="0"/>
        <v>40044</v>
      </c>
      <c r="I43" s="374">
        <f t="shared" si="1"/>
        <v>-199191.00591923326</v>
      </c>
      <c r="J43" s="375">
        <f t="shared" si="2"/>
        <v>-39922.772789756418</v>
      </c>
      <c r="K43" s="375">
        <f t="shared" si="3"/>
        <v>-21474.140267254334</v>
      </c>
      <c r="L43" s="375">
        <f t="shared" si="4"/>
        <v>-10690.845947063743</v>
      </c>
      <c r="M43" s="376">
        <f t="shared" si="6"/>
        <v>-271278.76492330775</v>
      </c>
      <c r="N43" s="374">
        <f t="shared" si="7"/>
        <v>-878768.71764664073</v>
      </c>
      <c r="O43" s="375">
        <f t="shared" si="8"/>
        <v>-176126.84713072656</v>
      </c>
      <c r="P43" s="375">
        <f t="shared" si="9"/>
        <v>-94737.22278841646</v>
      </c>
      <c r="Q43" s="375">
        <f t="shared" si="10"/>
        <v>-47164.68467089488</v>
      </c>
      <c r="R43" s="376">
        <f t="shared" si="11"/>
        <v>-1196797.4722366787</v>
      </c>
      <c r="S43" s="377">
        <f t="shared" si="12"/>
        <v>-1468076.2371599865</v>
      </c>
    </row>
    <row r="44" spans="1:31" x14ac:dyDescent="0.25">
      <c r="A44" s="369">
        <f t="shared" si="5"/>
        <v>2053</v>
      </c>
      <c r="B44" s="370">
        <f>'SL Marginal Supply Costs'!B34</f>
        <v>2.5081535053035398E-2</v>
      </c>
      <c r="C44" s="371">
        <f>'SL Marginal Supply Costs'!C34</f>
        <v>464.73808811040982</v>
      </c>
      <c r="D44" s="372">
        <f>'QUANTITIES - ALT 2'!Q36</f>
        <v>34320</v>
      </c>
      <c r="E44" s="279">
        <f>'QUANTITIES - ALT 2'!R36</f>
        <v>4280</v>
      </c>
      <c r="F44" s="279">
        <f>'QUANTITIES - ALT 2'!S36</f>
        <v>1108</v>
      </c>
      <c r="G44" s="279">
        <f>'QUANTITIES - ALT 2'!T36</f>
        <v>336</v>
      </c>
      <c r="H44" s="373">
        <f t="shared" si="0"/>
        <v>40044</v>
      </c>
      <c r="I44" s="374">
        <f t="shared" si="1"/>
        <v>-202459.75616634512</v>
      </c>
      <c r="J44" s="375">
        <f t="shared" si="2"/>
        <v>-40577.910670202786</v>
      </c>
      <c r="K44" s="375">
        <f t="shared" si="3"/>
        <v>-21826.533694764632</v>
      </c>
      <c r="L44" s="375">
        <f t="shared" si="4"/>
        <v>-10866.284115920971</v>
      </c>
      <c r="M44" s="376">
        <f t="shared" si="6"/>
        <v>-275730.4846472335</v>
      </c>
      <c r="N44" s="374">
        <f t="shared" si="7"/>
        <v>-893189.42630115885</v>
      </c>
      <c r="O44" s="375">
        <f t="shared" si="8"/>
        <v>-179017.11154012984</v>
      </c>
      <c r="P44" s="375">
        <f t="shared" si="9"/>
        <v>-96291.872904124466</v>
      </c>
      <c r="Q44" s="375">
        <f t="shared" si="10"/>
        <v>-47938.663264764997</v>
      </c>
      <c r="R44" s="376">
        <f t="shared" si="11"/>
        <v>-1216437.074010178</v>
      </c>
      <c r="S44" s="377">
        <f t="shared" si="12"/>
        <v>-1492167.5586574115</v>
      </c>
    </row>
    <row r="45" spans="1:31" x14ac:dyDescent="0.25">
      <c r="A45" s="369">
        <f t="shared" si="5"/>
        <v>2054</v>
      </c>
      <c r="B45" s="370">
        <f>'SL Marginal Supply Costs'!B35</f>
        <v>2.5493126296948276E-2</v>
      </c>
      <c r="C45" s="371">
        <f>'SL Marginal Supply Costs'!C35</f>
        <v>472.36450042427288</v>
      </c>
      <c r="D45" s="372">
        <f>'QUANTITIES - ALT 2'!Q37</f>
        <v>34320</v>
      </c>
      <c r="E45" s="279">
        <f>'QUANTITIES - ALT 2'!R37</f>
        <v>4280</v>
      </c>
      <c r="F45" s="279">
        <f>'QUANTITIES - ALT 2'!S37</f>
        <v>1108</v>
      </c>
      <c r="G45" s="279">
        <f>'QUANTITIES - ALT 2'!T37</f>
        <v>336</v>
      </c>
      <c r="H45" s="373">
        <f t="shared" si="0"/>
        <v>40044</v>
      </c>
      <c r="I45" s="374">
        <f t="shared" si="1"/>
        <v>-205782.14702904949</v>
      </c>
      <c r="J45" s="375">
        <f t="shared" si="2"/>
        <v>-41243.799448254802</v>
      </c>
      <c r="K45" s="375">
        <f t="shared" si="3"/>
        <v>-22184.70994413448</v>
      </c>
      <c r="L45" s="375">
        <f t="shared" si="4"/>
        <v>-11044.601247887796</v>
      </c>
      <c r="M45" s="376">
        <f t="shared" si="6"/>
        <v>-280255.25766932662</v>
      </c>
      <c r="N45" s="374">
        <f t="shared" si="7"/>
        <v>-907846.78065541852</v>
      </c>
      <c r="O45" s="375">
        <f t="shared" si="8"/>
        <v>-181954.80556342989</v>
      </c>
      <c r="P45" s="375">
        <f t="shared" si="9"/>
        <v>-97872.035029907638</v>
      </c>
      <c r="Q45" s="375">
        <f t="shared" si="10"/>
        <v>-48725.342947764599</v>
      </c>
      <c r="R45" s="376">
        <f t="shared" si="11"/>
        <v>-1236398.9641965206</v>
      </c>
      <c r="S45" s="377">
        <f t="shared" si="12"/>
        <v>-1516654.2218658472</v>
      </c>
    </row>
    <row r="46" spans="1:31" ht="15.75" thickBot="1" x14ac:dyDescent="0.3">
      <c r="A46" s="369">
        <f t="shared" si="5"/>
        <v>2055</v>
      </c>
      <c r="B46" s="370">
        <f>'SL Marginal Supply Costs'!B36</f>
        <v>2.5911471806567287E-2</v>
      </c>
      <c r="C46" s="371">
        <f>'SL Marginal Supply Costs'!C36</f>
        <v>480.11606315353987</v>
      </c>
      <c r="D46" s="372">
        <f>'QUANTITIES - ALT 2'!Q38</f>
        <v>34320</v>
      </c>
      <c r="E46" s="279">
        <f>'QUANTITIES - ALT 2'!R38</f>
        <v>4280</v>
      </c>
      <c r="F46" s="279">
        <f>'QUANTITIES - ALT 2'!S38</f>
        <v>1108</v>
      </c>
      <c r="G46" s="279">
        <f>'QUANTITIES - ALT 2'!T38</f>
        <v>336</v>
      </c>
      <c r="H46" s="373">
        <f t="shared" si="0"/>
        <v>40044</v>
      </c>
      <c r="I46" s="374">
        <f t="shared" si="1"/>
        <v>-209159.05875680677</v>
      </c>
      <c r="J46" s="375">
        <f t="shared" si="2"/>
        <v>-41920.615547536821</v>
      </c>
      <c r="K46" s="375">
        <f t="shared" si="3"/>
        <v>-22548.763912220766</v>
      </c>
      <c r="L46" s="375">
        <f t="shared" si="4"/>
        <v>-11225.844587122321</v>
      </c>
      <c r="M46" s="376">
        <f t="shared" si="6"/>
        <v>-284854.28280368668</v>
      </c>
      <c r="N46" s="374">
        <f t="shared" si="7"/>
        <v>-922744.66409605136</v>
      </c>
      <c r="O46" s="375">
        <f t="shared" si="8"/>
        <v>-184940.70752674356</v>
      </c>
      <c r="P46" s="375">
        <f t="shared" si="9"/>
        <v>-99478.127821160844</v>
      </c>
      <c r="Q46" s="375">
        <f t="shared" si="10"/>
        <v>-49524.932146413943</v>
      </c>
      <c r="R46" s="376">
        <f t="shared" si="11"/>
        <v>-1256688.4315903699</v>
      </c>
      <c r="S46" s="377">
        <f t="shared" si="12"/>
        <v>-1541542.7143940567</v>
      </c>
    </row>
    <row r="47" spans="1:31" ht="16.5" thickTop="1" thickBot="1" x14ac:dyDescent="0.3">
      <c r="A47" s="378" t="s">
        <v>25</v>
      </c>
      <c r="B47" s="379"/>
      <c r="C47" s="380"/>
      <c r="D47" s="381"/>
      <c r="E47" s="381"/>
      <c r="F47" s="381"/>
      <c r="G47" s="381"/>
      <c r="H47" s="382"/>
      <c r="I47" s="382">
        <f t="shared" ref="I47:S47" si="13">SUM(I14:I46)</f>
        <v>-6360178.7596821282</v>
      </c>
      <c r="J47" s="382">
        <f t="shared" si="13"/>
        <v>-1274736.1275336931</v>
      </c>
      <c r="K47" s="382">
        <f t="shared" si="13"/>
        <v>-685670.3704062074</v>
      </c>
      <c r="L47" s="382">
        <f t="shared" si="13"/>
        <v>-341359.24461930303</v>
      </c>
      <c r="M47" s="382">
        <f t="shared" si="13"/>
        <v>-8661944.5022413321</v>
      </c>
      <c r="N47" s="382">
        <f t="shared" si="13"/>
        <v>-22947896.684112538</v>
      </c>
      <c r="O47" s="382">
        <f t="shared" si="13"/>
        <v>-4599322.4498002781</v>
      </c>
      <c r="P47" s="382">
        <f t="shared" si="13"/>
        <v>-2473938.7702721138</v>
      </c>
      <c r="Q47" s="382">
        <f t="shared" si="13"/>
        <v>-1231644.1052486973</v>
      </c>
      <c r="R47" s="382">
        <f t="shared" si="13"/>
        <v>-31252802.009433635</v>
      </c>
      <c r="S47" s="383">
        <f t="shared" si="13"/>
        <v>-39914746.511674963</v>
      </c>
    </row>
    <row r="48" spans="1:31" ht="15.75" thickTop="1" x14ac:dyDescent="0.25">
      <c r="AE48" s="10"/>
    </row>
    <row r="49" spans="32:32" x14ac:dyDescent="0.25">
      <c r="AF49" s="15"/>
    </row>
  </sheetData>
  <mergeCells count="6">
    <mergeCell ref="N11:R11"/>
    <mergeCell ref="A6:E6"/>
    <mergeCell ref="A3:B3"/>
    <mergeCell ref="B11:C11"/>
    <mergeCell ref="I11:M11"/>
    <mergeCell ref="D11:H1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38"/>
  <sheetViews>
    <sheetView workbookViewId="0">
      <selection activeCell="J26" sqref="J26"/>
    </sheetView>
  </sheetViews>
  <sheetFormatPr defaultRowHeight="15" x14ac:dyDescent="0.25"/>
  <cols>
    <col min="1" max="1" width="9.140625" style="86"/>
    <col min="2" max="2" width="17.42578125" customWidth="1"/>
    <col min="3" max="3" width="26.5703125" customWidth="1"/>
    <col min="4" max="4" width="9.5703125" bestFit="1" customWidth="1"/>
    <col min="6" max="6" width="0" hidden="1" customWidth="1"/>
    <col min="7" max="7" width="19.140625" hidden="1" customWidth="1"/>
    <col min="8" max="8" width="17.42578125" hidden="1" customWidth="1"/>
  </cols>
  <sheetData>
    <row r="1" spans="1:11" ht="15.75" thickBot="1" x14ac:dyDescent="0.3">
      <c r="A1" s="454" t="s">
        <v>162</v>
      </c>
      <c r="B1" s="453"/>
      <c r="C1" s="463"/>
    </row>
    <row r="2" spans="1:11" x14ac:dyDescent="0.25">
      <c r="A2" s="108"/>
      <c r="B2" s="109" t="s">
        <v>65</v>
      </c>
      <c r="C2" s="110" t="s">
        <v>63</v>
      </c>
      <c r="F2" s="506" t="s">
        <v>95</v>
      </c>
      <c r="G2" s="507"/>
      <c r="H2" s="508"/>
    </row>
    <row r="3" spans="1:11" x14ac:dyDescent="0.25">
      <c r="A3" s="108" t="s">
        <v>4</v>
      </c>
      <c r="B3" s="109" t="s">
        <v>69</v>
      </c>
      <c r="C3" s="110" t="s">
        <v>70</v>
      </c>
      <c r="F3" s="66" t="s">
        <v>4</v>
      </c>
      <c r="G3" s="67" t="s">
        <v>93</v>
      </c>
      <c r="H3" s="68" t="s">
        <v>94</v>
      </c>
    </row>
    <row r="4" spans="1:11" x14ac:dyDescent="0.25">
      <c r="A4" s="106">
        <v>2023</v>
      </c>
      <c r="B4" s="403">
        <v>3.3718294425917103E-2</v>
      </c>
      <c r="C4" s="404">
        <f t="shared" ref="C4:C21" si="0">H4</f>
        <v>392.44</v>
      </c>
      <c r="F4" s="47">
        <v>2023</v>
      </c>
      <c r="G4" s="69">
        <v>33.718294425917101</v>
      </c>
      <c r="H4" s="70">
        <v>392.44</v>
      </c>
      <c r="I4" s="61"/>
    </row>
    <row r="5" spans="1:11" x14ac:dyDescent="0.25">
      <c r="A5" s="106">
        <f>A4+1</f>
        <v>2024</v>
      </c>
      <c r="B5" s="403">
        <v>3.2865909957122443E-2</v>
      </c>
      <c r="C5" s="404">
        <f t="shared" si="0"/>
        <v>429.22</v>
      </c>
      <c r="F5" s="47">
        <f>F4+1</f>
        <v>2024</v>
      </c>
      <c r="G5" s="69">
        <v>32.86590995712244</v>
      </c>
      <c r="H5" s="70">
        <v>429.22</v>
      </c>
      <c r="I5" s="61"/>
      <c r="K5" s="61"/>
    </row>
    <row r="6" spans="1:11" x14ac:dyDescent="0.25">
      <c r="A6" s="106">
        <f t="shared" ref="A6:A36" si="1">A5+1</f>
        <v>2025</v>
      </c>
      <c r="B6" s="403">
        <v>3.1110840876607909E-2</v>
      </c>
      <c r="C6" s="404">
        <f t="shared" si="0"/>
        <v>302.81</v>
      </c>
      <c r="F6" s="47">
        <f t="shared" ref="F6:F21" si="2">F5+1</f>
        <v>2025</v>
      </c>
      <c r="G6" s="69">
        <v>31.110840876607909</v>
      </c>
      <c r="H6" s="70">
        <v>302.81</v>
      </c>
      <c r="I6" s="61"/>
    </row>
    <row r="7" spans="1:11" x14ac:dyDescent="0.25">
      <c r="A7" s="106">
        <f t="shared" si="1"/>
        <v>2026</v>
      </c>
      <c r="B7" s="403">
        <v>2.9747177227251072E-2</v>
      </c>
      <c r="C7" s="404">
        <f t="shared" si="0"/>
        <v>272.40999999999997</v>
      </c>
      <c r="F7" s="47">
        <f t="shared" si="2"/>
        <v>2026</v>
      </c>
      <c r="G7" s="69">
        <v>29.747177227251072</v>
      </c>
      <c r="H7" s="70">
        <v>272.40999999999997</v>
      </c>
      <c r="I7" s="61"/>
    </row>
    <row r="8" spans="1:11" x14ac:dyDescent="0.25">
      <c r="A8" s="106">
        <f t="shared" si="1"/>
        <v>2027</v>
      </c>
      <c r="B8" s="403">
        <v>2.9625605050023814E-2</v>
      </c>
      <c r="C8" s="404">
        <f t="shared" si="0"/>
        <v>290.33000000000004</v>
      </c>
      <c r="F8" s="47">
        <f t="shared" si="2"/>
        <v>2027</v>
      </c>
      <c r="G8" s="69">
        <v>29.625605050023815</v>
      </c>
      <c r="H8" s="70">
        <v>290.33000000000004</v>
      </c>
      <c r="I8" s="61"/>
    </row>
    <row r="9" spans="1:11" x14ac:dyDescent="0.25">
      <c r="A9" s="106">
        <f t="shared" si="1"/>
        <v>2028</v>
      </c>
      <c r="B9" s="403">
        <v>2.9766805621724634E-2</v>
      </c>
      <c r="C9" s="404">
        <f t="shared" si="0"/>
        <v>309.63</v>
      </c>
      <c r="F9" s="47">
        <f t="shared" si="2"/>
        <v>2028</v>
      </c>
      <c r="G9" s="69">
        <v>29.766805621724632</v>
      </c>
      <c r="H9" s="70">
        <v>309.63</v>
      </c>
      <c r="I9" s="61"/>
    </row>
    <row r="10" spans="1:11" x14ac:dyDescent="0.25">
      <c r="A10" s="106">
        <f t="shared" si="1"/>
        <v>2029</v>
      </c>
      <c r="B10" s="403">
        <v>3.1872968080038117E-2</v>
      </c>
      <c r="C10" s="404">
        <f t="shared" si="0"/>
        <v>330.43</v>
      </c>
      <c r="F10" s="47">
        <f t="shared" si="2"/>
        <v>2029</v>
      </c>
      <c r="G10" s="69">
        <v>31.872968080038113</v>
      </c>
      <c r="H10" s="70">
        <v>330.43</v>
      </c>
      <c r="I10" s="61"/>
    </row>
    <row r="11" spans="1:11" x14ac:dyDescent="0.25">
      <c r="A11" s="106">
        <f t="shared" si="1"/>
        <v>2030</v>
      </c>
      <c r="B11" s="403">
        <v>3.1229249642686991E-2</v>
      </c>
      <c r="C11" s="404">
        <f t="shared" si="0"/>
        <v>352.09000000000003</v>
      </c>
      <c r="F11" s="47">
        <f t="shared" si="2"/>
        <v>2030</v>
      </c>
      <c r="G11" s="69">
        <v>31.229249642686991</v>
      </c>
      <c r="H11" s="70">
        <v>352.09000000000003</v>
      </c>
      <c r="I11" s="61"/>
    </row>
    <row r="12" spans="1:11" x14ac:dyDescent="0.25">
      <c r="A12" s="106">
        <f t="shared" si="1"/>
        <v>2031</v>
      </c>
      <c r="B12" s="403">
        <v>2.8809935683658885E-2</v>
      </c>
      <c r="C12" s="404">
        <f t="shared" si="0"/>
        <v>383.42999999999995</v>
      </c>
      <c r="F12" s="47">
        <f t="shared" si="2"/>
        <v>2031</v>
      </c>
      <c r="G12" s="69">
        <v>28.809935683658885</v>
      </c>
      <c r="H12" s="70">
        <v>383.42999999999995</v>
      </c>
      <c r="I12" s="61"/>
    </row>
    <row r="13" spans="1:11" x14ac:dyDescent="0.25">
      <c r="A13" s="106">
        <f t="shared" si="1"/>
        <v>2032</v>
      </c>
      <c r="B13" s="403">
        <v>2.7919904716531684E-2</v>
      </c>
      <c r="C13" s="404">
        <f t="shared" si="0"/>
        <v>418.01</v>
      </c>
      <c r="F13" s="47">
        <f t="shared" si="2"/>
        <v>2032</v>
      </c>
      <c r="G13" s="69">
        <v>27.919904716531683</v>
      </c>
      <c r="H13" s="70">
        <v>418.01</v>
      </c>
      <c r="I13" s="61"/>
    </row>
    <row r="14" spans="1:11" x14ac:dyDescent="0.25">
      <c r="A14" s="106">
        <f t="shared" si="1"/>
        <v>2033</v>
      </c>
      <c r="B14" s="403">
        <v>2.7086429252024775E-2</v>
      </c>
      <c r="C14" s="404">
        <f t="shared" si="0"/>
        <v>276.34000000000003</v>
      </c>
      <c r="F14" s="47">
        <f t="shared" si="2"/>
        <v>2033</v>
      </c>
      <c r="G14" s="69">
        <v>27.086429252024775</v>
      </c>
      <c r="H14" s="70">
        <v>276.34000000000003</v>
      </c>
      <c r="I14" s="61"/>
    </row>
    <row r="15" spans="1:11" x14ac:dyDescent="0.25">
      <c r="A15" s="106">
        <f t="shared" si="1"/>
        <v>2034</v>
      </c>
      <c r="B15" s="403">
        <v>2.4768842305859934E-2</v>
      </c>
      <c r="C15" s="404">
        <f t="shared" si="0"/>
        <v>289.36</v>
      </c>
      <c r="F15" s="47">
        <f t="shared" si="2"/>
        <v>2034</v>
      </c>
      <c r="G15" s="69">
        <v>24.768842305859934</v>
      </c>
      <c r="H15" s="70">
        <v>289.36</v>
      </c>
      <c r="I15" s="61"/>
    </row>
    <row r="16" spans="1:11" x14ac:dyDescent="0.25">
      <c r="A16" s="106">
        <f t="shared" si="1"/>
        <v>2035</v>
      </c>
      <c r="B16" s="403">
        <v>2.4987732253454027E-2</v>
      </c>
      <c r="C16" s="404">
        <f t="shared" si="0"/>
        <v>303.09000000000003</v>
      </c>
      <c r="F16" s="47">
        <f t="shared" si="2"/>
        <v>2035</v>
      </c>
      <c r="G16" s="69">
        <v>24.987732253454027</v>
      </c>
      <c r="H16" s="70">
        <v>303.09000000000003</v>
      </c>
      <c r="I16" s="61"/>
    </row>
    <row r="17" spans="1:9" x14ac:dyDescent="0.25">
      <c r="A17" s="106">
        <f t="shared" si="1"/>
        <v>2036</v>
      </c>
      <c r="B17" s="403">
        <v>2.2158925678894711E-2</v>
      </c>
      <c r="C17" s="404">
        <f t="shared" si="0"/>
        <v>317.55</v>
      </c>
      <c r="F17" s="47">
        <f t="shared" si="2"/>
        <v>2036</v>
      </c>
      <c r="G17" s="69">
        <v>22.158925678894711</v>
      </c>
      <c r="H17" s="70">
        <v>317.55</v>
      </c>
      <c r="I17" s="61"/>
    </row>
    <row r="18" spans="1:9" x14ac:dyDescent="0.25">
      <c r="A18" s="106">
        <f t="shared" si="1"/>
        <v>2037</v>
      </c>
      <c r="B18" s="403">
        <v>2.1196343496903289E-2</v>
      </c>
      <c r="C18" s="404">
        <f t="shared" si="0"/>
        <v>332.79</v>
      </c>
      <c r="F18" s="47">
        <f t="shared" si="2"/>
        <v>2037</v>
      </c>
      <c r="G18" s="69">
        <v>21.196343496903289</v>
      </c>
      <c r="H18" s="70">
        <v>332.79</v>
      </c>
      <c r="I18" s="61"/>
    </row>
    <row r="19" spans="1:9" x14ac:dyDescent="0.25">
      <c r="A19" s="106">
        <f t="shared" si="1"/>
        <v>2038</v>
      </c>
      <c r="B19" s="403">
        <v>2.2294068604097189E-2</v>
      </c>
      <c r="C19" s="404">
        <f t="shared" si="0"/>
        <v>346.49</v>
      </c>
      <c r="F19" s="47">
        <f t="shared" si="2"/>
        <v>2038</v>
      </c>
      <c r="G19" s="69">
        <v>22.294068604097188</v>
      </c>
      <c r="H19" s="70">
        <v>346.49</v>
      </c>
      <c r="I19" s="61"/>
    </row>
    <row r="20" spans="1:9" x14ac:dyDescent="0.25">
      <c r="A20" s="106">
        <f t="shared" si="1"/>
        <v>2039</v>
      </c>
      <c r="B20" s="403">
        <v>2.0329521200571701E-2</v>
      </c>
      <c r="C20" s="404">
        <f t="shared" si="0"/>
        <v>360.79999999999995</v>
      </c>
      <c r="F20" s="47">
        <f t="shared" si="2"/>
        <v>2039</v>
      </c>
      <c r="G20" s="69">
        <v>20.329521200571701</v>
      </c>
      <c r="H20" s="70">
        <v>360.79999999999995</v>
      </c>
      <c r="I20" s="61"/>
    </row>
    <row r="21" spans="1:9" ht="15.75" thickBot="1" x14ac:dyDescent="0.3">
      <c r="A21" s="106">
        <f t="shared" si="1"/>
        <v>2040</v>
      </c>
      <c r="B21" s="403">
        <v>2.0279999999999999E-2</v>
      </c>
      <c r="C21" s="404">
        <f t="shared" si="0"/>
        <v>375.77</v>
      </c>
      <c r="F21" s="34">
        <f t="shared" si="2"/>
        <v>2040</v>
      </c>
      <c r="G21" s="71">
        <v>20.281838970938544</v>
      </c>
      <c r="H21" s="72">
        <v>375.77</v>
      </c>
      <c r="I21" s="61"/>
    </row>
    <row r="22" spans="1:9" x14ac:dyDescent="0.25">
      <c r="A22" s="106">
        <f t="shared" si="1"/>
        <v>2041</v>
      </c>
      <c r="B22" s="403">
        <f>IF(INPUTS!$B$5 = "Yes", $B$21*'Inflation Index'!E26*0.5, $B$21*'Inflation Index'!E26)</f>
        <v>2.0619932245024477E-2</v>
      </c>
      <c r="C22" s="404">
        <f>IF(INPUTS!$B$5="yes", $C$21*'Inflation Index'!E26*0.5, $C$21*'Inflation Index'!E26)</f>
        <v>382.06863608051515</v>
      </c>
      <c r="G22" s="64"/>
      <c r="H22" s="65"/>
    </row>
    <row r="23" spans="1:9" x14ac:dyDescent="0.25">
      <c r="A23" s="106">
        <f t="shared" si="1"/>
        <v>2042</v>
      </c>
      <c r="B23" s="403">
        <f>IF(INPUTS!$B$5 = "Yes", $B$21*'Inflation Index'!E27*0.5, $B$21*'Inflation Index'!E27)</f>
        <v>2.0963858049102155E-2</v>
      </c>
      <c r="C23" s="404">
        <f>IF(INPUTS!$B$5="yes", $C$21*'Inflation Index'!E27*0.5, $C$21*'Inflation Index'!E27)</f>
        <v>388.44126918693871</v>
      </c>
      <c r="G23" s="64"/>
      <c r="H23" s="65"/>
    </row>
    <row r="24" spans="1:9" x14ac:dyDescent="0.25">
      <c r="A24" s="106">
        <f t="shared" si="1"/>
        <v>2043</v>
      </c>
      <c r="B24" s="403">
        <f>IF(INPUTS!$B$5 = "Yes", $B$21*'Inflation Index'!E28*0.5, $B$21*'Inflation Index'!E28)</f>
        <v>2.1311574930689775E-2</v>
      </c>
      <c r="C24" s="404">
        <f>IF(INPUTS!$B$5="yes", $C$21*'Inflation Index'!E28*0.5, $C$21*'Inflation Index'!E28)</f>
        <v>394.88414751998505</v>
      </c>
      <c r="G24" s="64"/>
      <c r="H24" s="65"/>
    </row>
    <row r="25" spans="1:9" x14ac:dyDescent="0.25">
      <c r="A25" s="106">
        <f t="shared" si="1"/>
        <v>2044</v>
      </c>
      <c r="B25" s="403">
        <f>IF(INPUTS!$B$5 = "Yes", $B$21*'Inflation Index'!E29*0.5, $B$21*'Inflation Index'!E29)</f>
        <v>2.1663730830725765E-2</v>
      </c>
      <c r="C25" s="404">
        <f>IF(INPUTS!$B$5="yes", $C$21*'Inflation Index'!E29*0.5, $C$21*'Inflation Index'!E29)</f>
        <v>401.40927683736788</v>
      </c>
      <c r="D25" s="59"/>
    </row>
    <row r="26" spans="1:9" x14ac:dyDescent="0.25">
      <c r="A26" s="106">
        <f t="shared" si="1"/>
        <v>2045</v>
      </c>
      <c r="B26" s="403">
        <f>IF(INPUTS!$B$5 = "Yes", $B$21*'Inflation Index'!E30*0.5, $B$21*'Inflation Index'!E30)</f>
        <v>2.2019235463977195E-2</v>
      </c>
      <c r="C26" s="404">
        <f>IF(INPUTS!$B$5="yes", $C$21*'Inflation Index'!E30*0.5, $C$21*'Inflation Index'!E30)</f>
        <v>407.99645514293439</v>
      </c>
      <c r="D26" s="59"/>
    </row>
    <row r="27" spans="1:9" x14ac:dyDescent="0.25">
      <c r="A27" s="106">
        <f t="shared" si="1"/>
        <v>2046</v>
      </c>
      <c r="B27" s="403">
        <f>IF(INPUTS!$B$5 = "Yes", $B$21*'Inflation Index'!E31*0.5, $B$21*'Inflation Index'!E31)</f>
        <v>2.2380573974377982E-2</v>
      </c>
      <c r="C27" s="404">
        <f>IF(INPUTS!$B$5="yes", $C$21*'Inflation Index'!E31*0.5, $C$21*'Inflation Index'!E31)</f>
        <v>414.69172989901449</v>
      </c>
      <c r="D27" s="59"/>
    </row>
    <row r="28" spans="1:9" x14ac:dyDescent="0.25">
      <c r="A28" s="106">
        <f t="shared" si="1"/>
        <v>2047</v>
      </c>
      <c r="B28" s="403">
        <f>IF(INPUTS!$B$5 = "Yes", $B$21*'Inflation Index'!E32*0.5, $B$21*'Inflation Index'!E32)</f>
        <v>2.2747842096608947E-2</v>
      </c>
      <c r="C28" s="404">
        <f>IF(INPUTS!$B$5="yes", $C$21*'Inflation Index'!E32*0.5, $C$21*'Inflation Index'!E32)</f>
        <v>421.49687498238382</v>
      </c>
      <c r="D28" s="59"/>
    </row>
    <row r="29" spans="1:9" x14ac:dyDescent="0.25">
      <c r="A29" s="106">
        <f t="shared" si="1"/>
        <v>2048</v>
      </c>
      <c r="B29" s="403">
        <f>IF(INPUTS!$B$5 = "Yes", $B$21*'Inflation Index'!E33*0.5, $B$21*'Inflation Index'!E33)</f>
        <v>2.3121137136369447E-2</v>
      </c>
      <c r="C29" s="404">
        <f>IF(INPUTS!$B$5="yes", $C$21*'Inflation Index'!E33*0.5, $C$21*'Inflation Index'!E33)</f>
        <v>428.41369337936624</v>
      </c>
      <c r="D29" s="59"/>
    </row>
    <row r="30" spans="1:9" x14ac:dyDescent="0.25">
      <c r="A30" s="106">
        <f t="shared" si="1"/>
        <v>2049</v>
      </c>
      <c r="B30" s="403">
        <f>IF(INPUTS!$B$5 = "Yes", $B$21*'Inflation Index'!E34*0.5, $B$21*'Inflation Index'!E34)</f>
        <v>2.3500557996157967E-2</v>
      </c>
      <c r="C30" s="404">
        <f>IF(INPUTS!$B$5="yes", $C$21*'Inflation Index'!E34*0.5, $C$21*'Inflation Index'!E34)</f>
        <v>435.44401766352462</v>
      </c>
      <c r="D30" s="59"/>
    </row>
    <row r="31" spans="1:9" x14ac:dyDescent="0.25">
      <c r="A31" s="106">
        <f t="shared" si="1"/>
        <v>2050</v>
      </c>
      <c r="B31" s="403">
        <f>IF(INPUTS!$B$5 = "Yes", $B$21*'Inflation Index'!E35*0.5, $B$21*'Inflation Index'!E35)</f>
        <v>2.388620520147584E-2</v>
      </c>
      <c r="C31" s="404">
        <f>IF(INPUTS!$B$5="yes", $C$21*'Inflation Index'!E35*0.5, $C$21*'Inflation Index'!E35)</f>
        <v>442.58971048119213</v>
      </c>
      <c r="D31" s="59"/>
    </row>
    <row r="32" spans="1:9" x14ac:dyDescent="0.25">
      <c r="A32" s="106">
        <f t="shared" si="1"/>
        <v>2051</v>
      </c>
      <c r="B32" s="403">
        <f>IF(INPUTS!$B$5 = "Yes", $B$21*'Inflation Index'!E36*0.5, $B$21*'Inflation Index'!E36)</f>
        <v>2.427818092746092E-2</v>
      </c>
      <c r="C32" s="404">
        <f>IF(INPUTS!$B$5="yes", $C$21*'Inflation Index'!E36*0.5, $C$21*'Inflation Index'!E36)</f>
        <v>449.85266504496991</v>
      </c>
      <c r="D32" s="59"/>
    </row>
    <row r="33" spans="1:4" x14ac:dyDescent="0.25">
      <c r="A33" s="106">
        <f t="shared" si="1"/>
        <v>2052</v>
      </c>
      <c r="B33" s="403">
        <f>IF(INPUTS!$B$5 = "Yes", $B$21*'Inflation Index'!E37*0.5, $B$21*'Inflation Index'!E37)</f>
        <v>2.4676589025958321E-2</v>
      </c>
      <c r="C33" s="404">
        <f>IF(INPUTS!$B$5="yes", $C$21*'Inflation Index'!E37*0.5, $C$21*'Inflation Index'!E37)</f>
        <v>457.23480563532337</v>
      </c>
      <c r="D33" s="59"/>
    </row>
    <row r="34" spans="1:4" x14ac:dyDescent="0.25">
      <c r="A34" s="106">
        <f t="shared" si="1"/>
        <v>2053</v>
      </c>
      <c r="B34" s="403">
        <f>IF(INPUTS!$B$5 = "Yes", $B$21*'Inflation Index'!E38*0.5, $B$21*'Inflation Index'!E38)</f>
        <v>2.5081535053035398E-2</v>
      </c>
      <c r="C34" s="404">
        <f>IF(INPUTS!$B$5="yes", $C$21*'Inflation Index'!E38*0.5, $C$21*'Inflation Index'!E38)</f>
        <v>464.73808811040982</v>
      </c>
      <c r="D34" s="59"/>
    </row>
    <row r="35" spans="1:4" x14ac:dyDescent="0.25">
      <c r="A35" s="106">
        <f t="shared" si="1"/>
        <v>2054</v>
      </c>
      <c r="B35" s="403">
        <f>IF(INPUTS!$B$5 = "Yes", $B$21*'Inflation Index'!E39*0.5, $B$21*'Inflation Index'!E39)</f>
        <v>2.5493126296948276E-2</v>
      </c>
      <c r="C35" s="404">
        <f>IF(INPUTS!$B$5="yes", $C$21*'Inflation Index'!E39*0.5, $C$21*'Inflation Index'!E39)</f>
        <v>472.36450042427288</v>
      </c>
      <c r="D35" s="59"/>
    </row>
    <row r="36" spans="1:4" ht="15.75" thickBot="1" x14ac:dyDescent="0.3">
      <c r="A36" s="118">
        <f t="shared" si="1"/>
        <v>2055</v>
      </c>
      <c r="B36" s="405">
        <f>IF(INPUTS!$B$5 = "Yes", $B$21*'Inflation Index'!E40*0.5, $B$21*'Inflation Index'!E40)</f>
        <v>2.5911471806567287E-2</v>
      </c>
      <c r="C36" s="406">
        <f>IF(INPUTS!$B$5="yes", $C$21*'Inflation Index'!E40*0.5, $C$21*'Inflation Index'!E40)</f>
        <v>480.11606315353987</v>
      </c>
      <c r="D36" s="59"/>
    </row>
    <row r="37" spans="1:4" s="2" customFormat="1" x14ac:dyDescent="0.25">
      <c r="A37" s="6"/>
      <c r="B37" s="58"/>
      <c r="C37" s="46"/>
    </row>
    <row r="38" spans="1:4" s="2" customFormat="1" x14ac:dyDescent="0.25">
      <c r="A38" s="6"/>
      <c r="B38" s="58"/>
    </row>
  </sheetData>
  <mergeCells count="2">
    <mergeCell ref="F2:H2"/>
    <mergeCell ref="A1:C1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448EF-AF2C-40DF-9660-D3D79271778C}">
  <sheetPr>
    <pageSetUpPr fitToPage="1"/>
  </sheetPr>
  <dimension ref="A1:G38"/>
  <sheetViews>
    <sheetView workbookViewId="0">
      <selection activeCell="E20" sqref="E20"/>
    </sheetView>
  </sheetViews>
  <sheetFormatPr defaultColWidth="9.140625" defaultRowHeight="15" x14ac:dyDescent="0.25"/>
  <cols>
    <col min="1" max="1" width="9.5703125" style="62" bestFit="1" customWidth="1"/>
    <col min="2" max="2" width="18.28515625" style="62" customWidth="1"/>
    <col min="3" max="4" width="15.42578125" style="62" customWidth="1"/>
    <col min="5" max="5" width="17.7109375" style="62" customWidth="1"/>
    <col min="6" max="6" width="20.5703125" style="62" customWidth="1"/>
    <col min="7" max="7" width="15.85546875" style="62" customWidth="1"/>
    <col min="8" max="16384" width="9.140625" style="62"/>
  </cols>
  <sheetData>
    <row r="1" spans="1:7" x14ac:dyDescent="0.25">
      <c r="A1" s="407"/>
      <c r="B1" s="509" t="s">
        <v>89</v>
      </c>
      <c r="C1" s="509"/>
      <c r="D1" s="509"/>
      <c r="E1" s="509" t="s">
        <v>91</v>
      </c>
      <c r="F1" s="509"/>
      <c r="G1" s="509"/>
    </row>
    <row r="2" spans="1:7" x14ac:dyDescent="0.25">
      <c r="A2" s="407"/>
      <c r="B2" s="408" t="s">
        <v>88</v>
      </c>
      <c r="C2" s="408" t="s">
        <v>90</v>
      </c>
      <c r="D2" s="409" t="s">
        <v>92</v>
      </c>
      <c r="E2" s="409" t="s">
        <v>88</v>
      </c>
      <c r="F2" s="409" t="s">
        <v>90</v>
      </c>
      <c r="G2" s="409" t="s">
        <v>92</v>
      </c>
    </row>
    <row r="3" spans="1:7" x14ac:dyDescent="0.25">
      <c r="A3" s="410">
        <v>2023</v>
      </c>
      <c r="B3" s="411">
        <f t="array" ref="B3:B35">TRANSPOSE('CAPITAL (MATERIAL) ALT 1'!Q47:AW47)</f>
        <v>513337.74887999997</v>
      </c>
      <c r="C3" s="411">
        <f t="array" ref="C3:C35">TRANSPOSE('CAPITAL (LABOUR) ALT 1'!Q48:AW48)</f>
        <v>322944.73599999998</v>
      </c>
      <c r="D3" s="411">
        <f t="array" ref="D3:D35">TRANSPOSE('OPERATING COST ALT 1'!N88:AT88)</f>
        <v>1279392.7752000003</v>
      </c>
      <c r="E3" s="412">
        <f t="array" ref="E3:E35">TRANSPOSE('CAPITAL (MATERIAL) ALT 2'!O48:AU48)</f>
        <v>4127999.64855712</v>
      </c>
      <c r="F3" s="412">
        <f t="array" ref="F3:F35">TRANSPOSE('CAPITAL (LABOUR) ALT 2'!O48:AU48)</f>
        <v>2649999.7968000001</v>
      </c>
      <c r="G3" s="412">
        <f t="array" ref="G3:G35">TRANSPOSE('OPERATING COST ALT 2'!N90:AT90)</f>
        <v>0</v>
      </c>
    </row>
    <row r="4" spans="1:7" x14ac:dyDescent="0.25">
      <c r="A4" s="410">
        <f>A3+1</f>
        <v>2024</v>
      </c>
      <c r="B4" s="411">
        <v>513337.74887999997</v>
      </c>
      <c r="C4" s="411">
        <v>326174.18335999997</v>
      </c>
      <c r="D4" s="411">
        <v>1231773.2788000002</v>
      </c>
      <c r="E4" s="412">
        <v>4127999.64855712</v>
      </c>
      <c r="F4" s="412">
        <v>2676499.794768</v>
      </c>
      <c r="G4" s="412">
        <v>0</v>
      </c>
    </row>
    <row r="5" spans="1:7" x14ac:dyDescent="0.25">
      <c r="A5" s="410">
        <f>A4+1</f>
        <v>2025</v>
      </c>
      <c r="B5" s="411">
        <v>513337.74887999997</v>
      </c>
      <c r="C5" s="411">
        <v>329403.63071999996</v>
      </c>
      <c r="D5" s="411">
        <v>1183919.2036000001</v>
      </c>
      <c r="E5" s="412">
        <v>4127999.64855712</v>
      </c>
      <c r="F5" s="412">
        <v>2702999.7927359999</v>
      </c>
      <c r="G5" s="412">
        <v>0</v>
      </c>
    </row>
    <row r="6" spans="1:7" x14ac:dyDescent="0.25">
      <c r="A6" s="410">
        <f t="shared" ref="A6:A34" si="0">A5+1</f>
        <v>2026</v>
      </c>
      <c r="B6" s="411">
        <v>513337.74887999997</v>
      </c>
      <c r="C6" s="411">
        <v>332633.07807999995</v>
      </c>
      <c r="D6" s="411">
        <v>1136299.7072000001</v>
      </c>
      <c r="E6" s="412">
        <v>4127999.64855712</v>
      </c>
      <c r="F6" s="412">
        <v>2729499.7907040003</v>
      </c>
      <c r="G6" s="412">
        <v>0</v>
      </c>
    </row>
    <row r="7" spans="1:7" x14ac:dyDescent="0.25">
      <c r="A7" s="410">
        <f t="shared" si="0"/>
        <v>2027</v>
      </c>
      <c r="B7" s="411">
        <v>513337.74887999997</v>
      </c>
      <c r="C7" s="411">
        <v>335862.52544</v>
      </c>
      <c r="D7" s="411">
        <v>1088680.2108</v>
      </c>
      <c r="E7" s="412">
        <v>0</v>
      </c>
      <c r="F7" s="412">
        <v>105999.991872</v>
      </c>
      <c r="G7" s="412">
        <v>0</v>
      </c>
    </row>
    <row r="8" spans="1:7" x14ac:dyDescent="0.25">
      <c r="A8" s="410">
        <f t="shared" si="0"/>
        <v>2028</v>
      </c>
      <c r="B8" s="411">
        <v>513337.74887999997</v>
      </c>
      <c r="C8" s="411">
        <v>339091.97279999999</v>
      </c>
      <c r="D8" s="411">
        <v>1040826.1356</v>
      </c>
      <c r="E8" s="412">
        <v>0</v>
      </c>
      <c r="F8" s="412">
        <v>105999.991872</v>
      </c>
      <c r="G8" s="412">
        <v>0</v>
      </c>
    </row>
    <row r="9" spans="1:7" x14ac:dyDescent="0.25">
      <c r="A9" s="410">
        <f t="shared" si="0"/>
        <v>2029</v>
      </c>
      <c r="B9" s="411">
        <v>513337.74887999997</v>
      </c>
      <c r="C9" s="411">
        <v>342321.42015999998</v>
      </c>
      <c r="D9" s="411">
        <v>993206.63919999998</v>
      </c>
      <c r="E9" s="412">
        <v>0</v>
      </c>
      <c r="F9" s="412">
        <v>105999.991872</v>
      </c>
      <c r="G9" s="412">
        <v>0</v>
      </c>
    </row>
    <row r="10" spans="1:7" x14ac:dyDescent="0.25">
      <c r="A10" s="410">
        <f t="shared" si="0"/>
        <v>2030</v>
      </c>
      <c r="B10" s="411">
        <v>513337.74887999997</v>
      </c>
      <c r="C10" s="411">
        <v>345550.86751999997</v>
      </c>
      <c r="D10" s="411">
        <v>945587.14280000003</v>
      </c>
      <c r="E10" s="412">
        <v>0</v>
      </c>
      <c r="F10" s="412">
        <v>105999.991872</v>
      </c>
      <c r="G10" s="412">
        <v>0</v>
      </c>
    </row>
    <row r="11" spans="1:7" x14ac:dyDescent="0.25">
      <c r="A11" s="410">
        <f t="shared" si="0"/>
        <v>2031</v>
      </c>
      <c r="B11" s="411">
        <v>513337.74887999997</v>
      </c>
      <c r="C11" s="411">
        <v>348780.31487999996</v>
      </c>
      <c r="D11" s="411">
        <v>897733.06759999995</v>
      </c>
      <c r="E11" s="412">
        <v>0</v>
      </c>
      <c r="F11" s="412">
        <v>105999.991872</v>
      </c>
      <c r="G11" s="412">
        <v>0</v>
      </c>
    </row>
    <row r="12" spans="1:7" x14ac:dyDescent="0.25">
      <c r="A12" s="410">
        <f t="shared" si="0"/>
        <v>2032</v>
      </c>
      <c r="B12" s="411">
        <v>513337.74887999997</v>
      </c>
      <c r="C12" s="411">
        <v>352009.76223999995</v>
      </c>
      <c r="D12" s="411">
        <v>850113.57120000001</v>
      </c>
      <c r="E12" s="412">
        <v>0</v>
      </c>
      <c r="F12" s="412">
        <v>105999.991872</v>
      </c>
      <c r="G12" s="412">
        <v>0</v>
      </c>
    </row>
    <row r="13" spans="1:7" x14ac:dyDescent="0.25">
      <c r="A13" s="410">
        <f t="shared" si="0"/>
        <v>2033</v>
      </c>
      <c r="B13" s="411">
        <v>513337.74887999997</v>
      </c>
      <c r="C13" s="411">
        <v>355239.20959999994</v>
      </c>
      <c r="D13" s="411">
        <v>940354.07480000006</v>
      </c>
      <c r="E13" s="412">
        <v>0</v>
      </c>
      <c r="F13" s="412">
        <v>105999.991872</v>
      </c>
      <c r="G13" s="412">
        <v>1119930.57</v>
      </c>
    </row>
    <row r="14" spans="1:7" x14ac:dyDescent="0.25">
      <c r="A14" s="410">
        <f t="shared" si="0"/>
        <v>2034</v>
      </c>
      <c r="B14" s="411">
        <v>514629.13522281795</v>
      </c>
      <c r="C14" s="411">
        <v>358468.65695999999</v>
      </c>
      <c r="D14" s="411">
        <v>892499.9996000001</v>
      </c>
      <c r="E14" s="412">
        <v>10596.600547274487</v>
      </c>
      <c r="F14" s="412">
        <v>105999.991872</v>
      </c>
      <c r="G14" s="412">
        <v>1119930.57</v>
      </c>
    </row>
    <row r="15" spans="1:7" x14ac:dyDescent="0.25">
      <c r="A15" s="410">
        <f t="shared" si="0"/>
        <v>2035</v>
      </c>
      <c r="B15" s="411">
        <v>515920.52156563592</v>
      </c>
      <c r="C15" s="411">
        <v>361698.10431999998</v>
      </c>
      <c r="D15" s="411">
        <v>844880.50320000004</v>
      </c>
      <c r="E15" s="412">
        <v>21193.201094548975</v>
      </c>
      <c r="F15" s="412">
        <v>105999.991872</v>
      </c>
      <c r="G15" s="412">
        <v>1119930.57</v>
      </c>
    </row>
    <row r="16" spans="1:7" x14ac:dyDescent="0.25">
      <c r="A16" s="410">
        <f t="shared" si="0"/>
        <v>2036</v>
      </c>
      <c r="B16" s="411">
        <v>517211.9079084539</v>
      </c>
      <c r="C16" s="411">
        <v>364927.55167999998</v>
      </c>
      <c r="D16" s="411">
        <v>797261.00679999997</v>
      </c>
      <c r="E16" s="412">
        <v>31789.801641823462</v>
      </c>
      <c r="F16" s="412">
        <v>105999.991872</v>
      </c>
      <c r="G16" s="412">
        <v>1119930.57</v>
      </c>
    </row>
    <row r="17" spans="1:7" x14ac:dyDescent="0.25">
      <c r="A17" s="410">
        <f t="shared" si="0"/>
        <v>2037</v>
      </c>
      <c r="B17" s="411">
        <v>518503.29425127187</v>
      </c>
      <c r="C17" s="411">
        <v>368156.99903999997</v>
      </c>
      <c r="D17" s="411">
        <v>749406.93160000001</v>
      </c>
      <c r="E17" s="412">
        <v>42386.402189097949</v>
      </c>
      <c r="F17" s="412">
        <v>105999.991872</v>
      </c>
      <c r="G17" s="412">
        <v>0</v>
      </c>
    </row>
    <row r="18" spans="1:7" x14ac:dyDescent="0.25">
      <c r="A18" s="410">
        <f t="shared" si="0"/>
        <v>2038</v>
      </c>
      <c r="B18" s="411">
        <v>519794.68059408991</v>
      </c>
      <c r="C18" s="411">
        <v>371386.44639999996</v>
      </c>
      <c r="D18" s="411">
        <v>701787.43520000007</v>
      </c>
      <c r="E18" s="412">
        <v>42386.402189097949</v>
      </c>
      <c r="F18" s="412">
        <v>105999.991872</v>
      </c>
      <c r="G18" s="412">
        <v>0</v>
      </c>
    </row>
    <row r="19" spans="1:7" x14ac:dyDescent="0.25">
      <c r="A19" s="410">
        <f t="shared" si="0"/>
        <v>2039</v>
      </c>
      <c r="B19" s="411">
        <v>521117.85490842338</v>
      </c>
      <c r="C19" s="411">
        <v>374615.89375999995</v>
      </c>
      <c r="D19" s="411">
        <v>654167.9388</v>
      </c>
      <c r="E19" s="412">
        <v>42647.241587184704</v>
      </c>
      <c r="F19" s="412">
        <v>105999.991872</v>
      </c>
      <c r="G19" s="412">
        <v>0</v>
      </c>
    </row>
    <row r="20" spans="1:7" x14ac:dyDescent="0.25">
      <c r="A20" s="410">
        <f t="shared" si="0"/>
        <v>2040</v>
      </c>
      <c r="B20" s="411">
        <v>522441.02922275686</v>
      </c>
      <c r="C20" s="411">
        <v>377845.34111999994</v>
      </c>
      <c r="D20" s="411">
        <v>606313.86360000004</v>
      </c>
      <c r="E20" s="412">
        <v>42908.080985271459</v>
      </c>
      <c r="F20" s="412">
        <v>105999.991872</v>
      </c>
      <c r="G20" s="412">
        <v>0</v>
      </c>
    </row>
    <row r="21" spans="1:7" x14ac:dyDescent="0.25">
      <c r="A21" s="410">
        <f t="shared" si="0"/>
        <v>2041</v>
      </c>
      <c r="B21" s="411">
        <v>523764.20353709039</v>
      </c>
      <c r="C21" s="411">
        <v>381074.78847999999</v>
      </c>
      <c r="D21" s="411">
        <v>558694.36719999998</v>
      </c>
      <c r="E21" s="412">
        <v>43168.920383358214</v>
      </c>
      <c r="F21" s="412">
        <v>105999.991872</v>
      </c>
      <c r="G21" s="412">
        <v>0</v>
      </c>
    </row>
    <row r="22" spans="1:7" x14ac:dyDescent="0.25">
      <c r="A22" s="410">
        <f t="shared" si="0"/>
        <v>2042</v>
      </c>
      <c r="B22" s="411">
        <v>525087.37785142392</v>
      </c>
      <c r="C22" s="411">
        <v>384304.23583999998</v>
      </c>
      <c r="D22" s="411">
        <v>511074.87079999998</v>
      </c>
      <c r="E22" s="412">
        <v>43429.759781444969</v>
      </c>
      <c r="F22" s="412">
        <v>105999.991872</v>
      </c>
      <c r="G22" s="412">
        <v>0</v>
      </c>
    </row>
    <row r="23" spans="1:7" x14ac:dyDescent="0.25">
      <c r="A23" s="410">
        <f t="shared" si="0"/>
        <v>2043</v>
      </c>
      <c r="B23" s="411">
        <v>526410.5521657574</v>
      </c>
      <c r="C23" s="411">
        <v>387533.68319999997</v>
      </c>
      <c r="D23" s="411">
        <v>601080.79560000007</v>
      </c>
      <c r="E23" s="412">
        <v>43429.759781444969</v>
      </c>
      <c r="F23" s="412">
        <v>105999.991872</v>
      </c>
      <c r="G23" s="412">
        <v>1119930.57</v>
      </c>
    </row>
    <row r="24" spans="1:7" x14ac:dyDescent="0.25">
      <c r="A24" s="410">
        <f t="shared" si="0"/>
        <v>2044</v>
      </c>
      <c r="B24" s="411">
        <v>531543.92965455737</v>
      </c>
      <c r="C24" s="411">
        <v>390763.13055999996</v>
      </c>
      <c r="D24" s="411">
        <v>553461.29920000001</v>
      </c>
      <c r="E24" s="412">
        <v>74694.765229523735</v>
      </c>
      <c r="F24" s="412">
        <v>105999.991872</v>
      </c>
      <c r="G24" s="412">
        <v>1119930.57</v>
      </c>
    </row>
    <row r="25" spans="1:7" x14ac:dyDescent="0.25">
      <c r="A25" s="410">
        <f t="shared" si="0"/>
        <v>2045</v>
      </c>
      <c r="B25" s="411">
        <v>536677.30714335735</v>
      </c>
      <c r="C25" s="411">
        <v>393992.57791999995</v>
      </c>
      <c r="D25" s="411">
        <v>505841.8028</v>
      </c>
      <c r="E25" s="412">
        <v>105959.7706776025</v>
      </c>
      <c r="F25" s="412">
        <v>105999.991872</v>
      </c>
      <c r="G25" s="412">
        <v>1119930.57</v>
      </c>
    </row>
    <row r="26" spans="1:7" x14ac:dyDescent="0.25">
      <c r="A26" s="410">
        <f t="shared" si="0"/>
        <v>2046</v>
      </c>
      <c r="B26" s="411">
        <v>541810.68463215744</v>
      </c>
      <c r="C26" s="411">
        <v>397222.02527999994</v>
      </c>
      <c r="D26" s="411">
        <v>457987.72759999998</v>
      </c>
      <c r="E26" s="412">
        <v>137224.77612568127</v>
      </c>
      <c r="F26" s="412">
        <v>105999.991872</v>
      </c>
      <c r="G26" s="412">
        <v>1119930.57</v>
      </c>
    </row>
    <row r="27" spans="1:7" x14ac:dyDescent="0.25">
      <c r="A27" s="410">
        <f t="shared" si="0"/>
        <v>2047</v>
      </c>
      <c r="B27" s="411">
        <v>546944.06212095742</v>
      </c>
      <c r="C27" s="411">
        <v>400451.47263999999</v>
      </c>
      <c r="D27" s="411">
        <v>410368.23119999998</v>
      </c>
      <c r="E27" s="412">
        <v>168489.78157376003</v>
      </c>
      <c r="F27" s="412">
        <v>105999.991872</v>
      </c>
      <c r="G27" s="412">
        <v>0</v>
      </c>
    </row>
    <row r="28" spans="1:7" x14ac:dyDescent="0.25">
      <c r="A28" s="410">
        <f t="shared" si="0"/>
        <v>2048</v>
      </c>
      <c r="B28" s="411">
        <v>552077.43960975739</v>
      </c>
      <c r="C28" s="411">
        <v>403680.92</v>
      </c>
      <c r="D28" s="411">
        <v>362748.73479999998</v>
      </c>
      <c r="E28" s="412">
        <v>168489.78157376003</v>
      </c>
      <c r="F28" s="412">
        <v>105999.991872</v>
      </c>
      <c r="G28" s="412">
        <v>0</v>
      </c>
    </row>
    <row r="29" spans="1:7" x14ac:dyDescent="0.25">
      <c r="A29" s="410">
        <f t="shared" si="0"/>
        <v>2049</v>
      </c>
      <c r="B29" s="411">
        <v>557210.81709855737</v>
      </c>
      <c r="C29" s="411">
        <v>406910.36735999997</v>
      </c>
      <c r="D29" s="411">
        <v>314894.65960000001</v>
      </c>
      <c r="E29" s="412">
        <v>168489.78157376003</v>
      </c>
      <c r="F29" s="412">
        <v>105999.991872</v>
      </c>
      <c r="G29" s="412">
        <v>0</v>
      </c>
    </row>
    <row r="30" spans="1:7" x14ac:dyDescent="0.25">
      <c r="A30" s="410">
        <f t="shared" si="0"/>
        <v>2050</v>
      </c>
      <c r="B30" s="411">
        <v>562344.19458735746</v>
      </c>
      <c r="C30" s="411">
        <v>410139.81472000002</v>
      </c>
      <c r="D30" s="411">
        <v>275720</v>
      </c>
      <c r="E30" s="412">
        <v>168489.78157376003</v>
      </c>
      <c r="F30" s="412">
        <v>105999.991872</v>
      </c>
      <c r="G30" s="412">
        <v>0</v>
      </c>
    </row>
    <row r="31" spans="1:7" x14ac:dyDescent="0.25">
      <c r="A31" s="410">
        <f t="shared" si="0"/>
        <v>2051</v>
      </c>
      <c r="B31" s="411">
        <v>567477.57207615743</v>
      </c>
      <c r="C31" s="411">
        <v>413369.26208000001</v>
      </c>
      <c r="D31" s="411">
        <v>275720</v>
      </c>
      <c r="E31" s="412">
        <v>168489.78157376003</v>
      </c>
      <c r="F31" s="412">
        <v>105999.991872</v>
      </c>
      <c r="G31" s="412">
        <v>0</v>
      </c>
    </row>
    <row r="32" spans="1:7" x14ac:dyDescent="0.25">
      <c r="A32" s="410">
        <f t="shared" si="0"/>
        <v>2052</v>
      </c>
      <c r="B32" s="411">
        <v>572610.94956495741</v>
      </c>
      <c r="C32" s="411">
        <v>416598.70944000001</v>
      </c>
      <c r="D32" s="411">
        <v>275720</v>
      </c>
      <c r="E32" s="412">
        <v>168489.78157376003</v>
      </c>
      <c r="F32" s="412">
        <v>105999.991872</v>
      </c>
      <c r="G32" s="412">
        <v>0</v>
      </c>
    </row>
    <row r="33" spans="1:7" x14ac:dyDescent="0.25">
      <c r="A33" s="410">
        <f t="shared" si="0"/>
        <v>2053</v>
      </c>
      <c r="B33" s="411">
        <v>577744.32705375738</v>
      </c>
      <c r="C33" s="411">
        <v>419828.1568</v>
      </c>
      <c r="D33" s="411">
        <v>413580</v>
      </c>
      <c r="E33" s="412">
        <v>168489.78157376003</v>
      </c>
      <c r="F33" s="412">
        <v>105999.991872</v>
      </c>
      <c r="G33" s="412">
        <v>1119930.57</v>
      </c>
    </row>
    <row r="34" spans="1:7" x14ac:dyDescent="0.25">
      <c r="A34" s="410">
        <f t="shared" si="0"/>
        <v>2054</v>
      </c>
      <c r="B34" s="411">
        <v>582877.70454255736</v>
      </c>
      <c r="C34" s="411">
        <v>423057.60415999999</v>
      </c>
      <c r="D34" s="411">
        <v>413580</v>
      </c>
      <c r="E34" s="412">
        <v>168489.78157376003</v>
      </c>
      <c r="F34" s="412">
        <v>105999.991872</v>
      </c>
      <c r="G34" s="412">
        <v>1119930.57</v>
      </c>
    </row>
    <row r="35" spans="1:7" x14ac:dyDescent="0.25">
      <c r="A35" s="410">
        <v>2055</v>
      </c>
      <c r="B35" s="411">
        <v>588011.08203135733</v>
      </c>
      <c r="C35" s="411">
        <v>426287.05152000004</v>
      </c>
      <c r="D35" s="411">
        <v>413580</v>
      </c>
      <c r="E35" s="412">
        <v>168489.78157376003</v>
      </c>
      <c r="F35" s="412">
        <v>105999.991872</v>
      </c>
      <c r="G35" s="412">
        <v>1119930.57</v>
      </c>
    </row>
    <row r="36" spans="1:7" x14ac:dyDescent="0.25">
      <c r="A36" s="63"/>
    </row>
    <row r="37" spans="1:7" x14ac:dyDescent="0.25">
      <c r="A37" s="63"/>
    </row>
    <row r="38" spans="1:7" x14ac:dyDescent="0.25">
      <c r="A38" s="63"/>
    </row>
  </sheetData>
  <mergeCells count="2">
    <mergeCell ref="B1:D1"/>
    <mergeCell ref="E1:G1"/>
  </mergeCells>
  <pageMargins left="0.7" right="0.7" top="0.75" bottom="0.75" header="0.3" footer="0.3"/>
  <pageSetup scale="8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42"/>
  <sheetViews>
    <sheetView workbookViewId="0">
      <selection activeCell="H34" sqref="H34"/>
    </sheetView>
  </sheetViews>
  <sheetFormatPr defaultRowHeight="15" x14ac:dyDescent="0.25"/>
  <cols>
    <col min="1" max="1" width="15.7109375" bestFit="1" customWidth="1"/>
    <col min="2" max="2" width="12.140625" customWidth="1"/>
    <col min="3" max="3" width="15.5703125" customWidth="1"/>
    <col min="4" max="5" width="16.140625" customWidth="1"/>
    <col min="6" max="6" width="17" customWidth="1"/>
    <col min="8" max="17" width="9.140625" style="2"/>
  </cols>
  <sheetData>
    <row r="1" spans="1:15" x14ac:dyDescent="0.25">
      <c r="A1" s="415" t="s">
        <v>41</v>
      </c>
      <c r="B1" s="104"/>
      <c r="C1" s="104"/>
      <c r="D1" s="104"/>
      <c r="E1" s="104"/>
      <c r="F1" s="104"/>
      <c r="G1" s="126"/>
      <c r="H1" s="105"/>
      <c r="I1" s="105"/>
      <c r="J1" s="105"/>
    </row>
    <row r="2" spans="1:15" x14ac:dyDescent="0.25">
      <c r="A2" s="413" t="s">
        <v>167</v>
      </c>
      <c r="B2" s="104"/>
      <c r="C2" s="104"/>
      <c r="D2" s="104"/>
      <c r="E2" s="104"/>
      <c r="F2" s="104"/>
      <c r="G2" s="126"/>
      <c r="H2" s="105"/>
      <c r="I2" s="105"/>
      <c r="J2" s="105"/>
    </row>
    <row r="3" spans="1:15" x14ac:dyDescent="0.25">
      <c r="A3" s="413" t="s">
        <v>42</v>
      </c>
      <c r="B3" s="104"/>
      <c r="C3" s="104"/>
      <c r="D3" s="104"/>
      <c r="E3" s="104"/>
      <c r="F3" s="104"/>
      <c r="G3" s="126"/>
      <c r="H3" s="105"/>
      <c r="I3" s="105"/>
      <c r="J3" s="105"/>
    </row>
    <row r="4" spans="1:15" x14ac:dyDescent="0.25">
      <c r="A4" s="416"/>
      <c r="B4" s="104"/>
      <c r="C4" s="104"/>
      <c r="D4" s="104"/>
      <c r="E4" s="104"/>
      <c r="F4" s="104"/>
      <c r="G4" s="126"/>
      <c r="H4" s="105"/>
      <c r="I4" s="105"/>
      <c r="J4" s="105"/>
    </row>
    <row r="5" spans="1:15" x14ac:dyDescent="0.25">
      <c r="A5" s="416"/>
      <c r="B5" s="104"/>
      <c r="C5" s="104"/>
      <c r="D5" s="104"/>
      <c r="E5" s="104"/>
      <c r="F5" s="104"/>
      <c r="G5" s="126"/>
      <c r="H5" s="105"/>
      <c r="I5" s="105"/>
      <c r="J5" s="105"/>
    </row>
    <row r="6" spans="1:15" x14ac:dyDescent="0.25">
      <c r="A6" s="330" t="s">
        <v>4</v>
      </c>
      <c r="B6" s="330" t="s">
        <v>168</v>
      </c>
      <c r="C6" s="417" t="s">
        <v>86</v>
      </c>
      <c r="D6" s="109" t="s">
        <v>137</v>
      </c>
      <c r="E6" s="109" t="s">
        <v>136</v>
      </c>
      <c r="F6" s="330" t="s">
        <v>87</v>
      </c>
      <c r="G6" s="413"/>
      <c r="H6" s="105"/>
      <c r="I6" s="105"/>
      <c r="J6" s="105"/>
      <c r="O6" s="88"/>
    </row>
    <row r="7" spans="1:15" x14ac:dyDescent="0.25">
      <c r="A7" s="285">
        <v>2022</v>
      </c>
      <c r="B7" s="420">
        <v>1.1956789999999999</v>
      </c>
      <c r="C7" s="300">
        <f>B7/$B$7</f>
        <v>1</v>
      </c>
      <c r="D7" s="418"/>
      <c r="E7" s="418"/>
      <c r="F7" s="285"/>
      <c r="G7" s="414"/>
      <c r="H7" s="105"/>
      <c r="I7" s="105"/>
      <c r="J7" s="105"/>
      <c r="O7" s="46"/>
    </row>
    <row r="8" spans="1:15" x14ac:dyDescent="0.25">
      <c r="A8" s="285">
        <v>2023</v>
      </c>
      <c r="B8" s="420">
        <v>1.2124869999999999</v>
      </c>
      <c r="C8" s="300">
        <f>B8/$B$7</f>
        <v>1.0140572846056508</v>
      </c>
      <c r="D8" s="418">
        <v>1</v>
      </c>
      <c r="E8" s="418"/>
      <c r="F8" s="419">
        <f t="shared" ref="F8:F30" si="0">B8/B7-1</f>
        <v>1.4057284605650811E-2</v>
      </c>
      <c r="G8" s="126"/>
      <c r="H8" s="105"/>
      <c r="I8" s="105"/>
      <c r="J8" s="105"/>
      <c r="O8" s="46"/>
    </row>
    <row r="9" spans="1:15" x14ac:dyDescent="0.25">
      <c r="A9" s="285">
        <v>2024</v>
      </c>
      <c r="B9" s="420">
        <v>1.23243375</v>
      </c>
      <c r="C9" s="300">
        <f t="shared" ref="C9:C30" si="1">B9/$B$7</f>
        <v>1.0307396466777454</v>
      </c>
      <c r="D9" s="418">
        <v>1.0164511042180246</v>
      </c>
      <c r="E9" s="418"/>
      <c r="F9" s="419">
        <f t="shared" si="0"/>
        <v>1.6451104218024648E-2</v>
      </c>
      <c r="G9" s="126"/>
      <c r="H9" s="105"/>
      <c r="I9" s="105"/>
      <c r="J9" s="105"/>
      <c r="O9" s="46"/>
    </row>
    <row r="10" spans="1:15" x14ac:dyDescent="0.25">
      <c r="A10" s="285">
        <v>2025</v>
      </c>
      <c r="B10" s="420">
        <v>1.25335325</v>
      </c>
      <c r="C10" s="300">
        <f t="shared" si="1"/>
        <v>1.0482355632239089</v>
      </c>
      <c r="D10" s="418">
        <v>1.0337044850790154</v>
      </c>
      <c r="E10" s="418"/>
      <c r="F10" s="419">
        <f t="shared" si="0"/>
        <v>1.6974137555061164E-2</v>
      </c>
      <c r="G10" s="126"/>
      <c r="H10" s="105"/>
      <c r="I10" s="105"/>
      <c r="J10" s="105"/>
      <c r="O10" s="46"/>
    </row>
    <row r="11" spans="1:15" x14ac:dyDescent="0.25">
      <c r="A11" s="285">
        <v>2026</v>
      </c>
      <c r="B11" s="420">
        <v>1.2757132499999999</v>
      </c>
      <c r="C11" s="300">
        <f t="shared" si="1"/>
        <v>1.0669362345579374</v>
      </c>
      <c r="D11" s="418">
        <v>1.0521459199150176</v>
      </c>
      <c r="E11" s="418"/>
      <c r="F11" s="419">
        <f t="shared" si="0"/>
        <v>1.7840142034976969E-2</v>
      </c>
      <c r="G11" s="126"/>
      <c r="H11" s="105"/>
      <c r="I11" s="105"/>
      <c r="J11" s="105"/>
      <c r="O11" s="46"/>
    </row>
    <row r="12" spans="1:15" x14ac:dyDescent="0.25">
      <c r="A12" s="285">
        <v>2027</v>
      </c>
      <c r="B12" s="420">
        <v>1.2986225</v>
      </c>
      <c r="C12" s="300">
        <f t="shared" si="1"/>
        <v>1.0860962683128164</v>
      </c>
      <c r="D12" s="418">
        <v>1.0710403492985905</v>
      </c>
      <c r="E12" s="418"/>
      <c r="F12" s="419">
        <f t="shared" si="0"/>
        <v>1.7957993302962105E-2</v>
      </c>
      <c r="G12" s="126"/>
      <c r="H12" s="105"/>
      <c r="I12" s="105"/>
      <c r="J12" s="105"/>
      <c r="O12" s="46"/>
    </row>
    <row r="13" spans="1:15" x14ac:dyDescent="0.25">
      <c r="A13" s="285">
        <v>2028</v>
      </c>
      <c r="B13" s="420">
        <v>1.32225825</v>
      </c>
      <c r="C13" s="300">
        <f t="shared" si="1"/>
        <v>1.105863906617077</v>
      </c>
      <c r="D13" s="418">
        <v>1.0905339603641111</v>
      </c>
      <c r="E13" s="418"/>
      <c r="F13" s="419">
        <f t="shared" si="0"/>
        <v>1.8200631823335867E-2</v>
      </c>
      <c r="G13" s="126"/>
      <c r="H13" s="105"/>
      <c r="I13" s="105"/>
      <c r="J13" s="105"/>
      <c r="O13" s="46"/>
    </row>
    <row r="14" spans="1:15" x14ac:dyDescent="0.25">
      <c r="A14" s="285">
        <v>2029</v>
      </c>
      <c r="B14" s="420">
        <v>1.3464975000000001</v>
      </c>
      <c r="C14" s="300">
        <f t="shared" si="1"/>
        <v>1.1261362790514846</v>
      </c>
      <c r="D14" s="418">
        <v>1.1105253087249596</v>
      </c>
      <c r="E14" s="418"/>
      <c r="F14" s="419">
        <f t="shared" si="0"/>
        <v>1.8331706381866208E-2</v>
      </c>
      <c r="G14" s="126"/>
      <c r="H14" s="105"/>
      <c r="I14" s="105"/>
      <c r="J14" s="105"/>
      <c r="O14" s="46"/>
    </row>
    <row r="15" spans="1:15" x14ac:dyDescent="0.25">
      <c r="A15" s="285">
        <v>2030</v>
      </c>
      <c r="B15" s="420">
        <v>1.3707637500000001</v>
      </c>
      <c r="C15" s="300">
        <f t="shared" si="1"/>
        <v>1.1464312327974315</v>
      </c>
      <c r="D15" s="418">
        <v>1.1305389253657978</v>
      </c>
      <c r="E15" s="418"/>
      <c r="F15" s="419">
        <f t="shared" si="0"/>
        <v>1.8021756445890214E-2</v>
      </c>
      <c r="G15" s="126"/>
      <c r="H15" s="105"/>
      <c r="I15" s="105"/>
      <c r="J15" s="105"/>
      <c r="O15" s="46"/>
    </row>
    <row r="16" spans="1:15" x14ac:dyDescent="0.25">
      <c r="A16" s="285">
        <v>2031</v>
      </c>
      <c r="B16" s="420">
        <v>1.3954569999999999</v>
      </c>
      <c r="C16" s="300">
        <f t="shared" si="1"/>
        <v>1.1670833058036481</v>
      </c>
      <c r="D16" s="418">
        <v>1.1509047107309194</v>
      </c>
      <c r="E16" s="418"/>
      <c r="F16" s="419">
        <f t="shared" si="0"/>
        <v>1.8014227469904887E-2</v>
      </c>
      <c r="G16" s="126"/>
      <c r="H16" s="105"/>
      <c r="I16" s="105"/>
      <c r="J16" s="105"/>
      <c r="O16" s="46"/>
    </row>
    <row r="17" spans="1:17" x14ac:dyDescent="0.25">
      <c r="A17" s="285">
        <v>2032</v>
      </c>
      <c r="B17" s="420">
        <v>1.4202407499999998</v>
      </c>
      <c r="C17" s="300">
        <f t="shared" si="1"/>
        <v>1.1878110680207647</v>
      </c>
      <c r="D17" s="418">
        <v>1.1713451360715621</v>
      </c>
      <c r="E17" s="418"/>
      <c r="F17" s="419">
        <f t="shared" si="0"/>
        <v>1.7760310779909361E-2</v>
      </c>
      <c r="G17" s="126"/>
      <c r="H17" s="105"/>
      <c r="I17" s="105"/>
      <c r="J17" s="105"/>
      <c r="O17" s="46"/>
    </row>
    <row r="18" spans="1:17" x14ac:dyDescent="0.25">
      <c r="A18" s="285">
        <v>2033</v>
      </c>
      <c r="B18" s="420">
        <v>1.4452132500000001</v>
      </c>
      <c r="C18" s="300">
        <f t="shared" si="1"/>
        <v>1.208696690332439</v>
      </c>
      <c r="D18" s="418">
        <v>1.1919412331843562</v>
      </c>
      <c r="E18" s="418"/>
      <c r="F18" s="419">
        <f t="shared" si="0"/>
        <v>1.7583286495617134E-2</v>
      </c>
      <c r="G18" s="126"/>
      <c r="H18" s="105"/>
      <c r="I18" s="105"/>
      <c r="J18" s="105"/>
      <c r="O18" s="46"/>
    </row>
    <row r="19" spans="1:17" x14ac:dyDescent="0.25">
      <c r="A19" s="285">
        <v>2034</v>
      </c>
      <c r="B19" s="420">
        <v>1.47040175</v>
      </c>
      <c r="C19" s="300">
        <f t="shared" si="1"/>
        <v>1.2297629631364271</v>
      </c>
      <c r="D19" s="418">
        <v>1.212715476537068</v>
      </c>
      <c r="E19" s="418"/>
      <c r="F19" s="419">
        <f t="shared" si="0"/>
        <v>1.7428915767275122E-2</v>
      </c>
      <c r="G19" s="126"/>
      <c r="H19" s="105"/>
      <c r="I19" s="105"/>
      <c r="J19" s="105"/>
      <c r="O19" s="46"/>
    </row>
    <row r="20" spans="1:17" x14ac:dyDescent="0.25">
      <c r="A20" s="285">
        <v>2035</v>
      </c>
      <c r="B20" s="420">
        <v>1.4958014999999998</v>
      </c>
      <c r="C20" s="300">
        <f t="shared" si="1"/>
        <v>1.2510059137945886</v>
      </c>
      <c r="D20" s="418">
        <v>1.2336639485619227</v>
      </c>
      <c r="E20" s="418"/>
      <c r="F20" s="419">
        <f t="shared" si="0"/>
        <v>1.7274020518541766E-2</v>
      </c>
      <c r="G20" s="126"/>
      <c r="H20" s="105"/>
      <c r="I20" s="105"/>
      <c r="J20" s="105"/>
      <c r="O20" s="46"/>
    </row>
    <row r="21" spans="1:17" x14ac:dyDescent="0.25">
      <c r="A21" s="285">
        <v>2036</v>
      </c>
      <c r="B21" s="420">
        <v>1.5216970000000001</v>
      </c>
      <c r="C21" s="300">
        <f t="shared" si="1"/>
        <v>1.2726634824229581</v>
      </c>
      <c r="D21" s="418">
        <v>1.2550212909499237</v>
      </c>
      <c r="E21" s="418"/>
      <c r="F21" s="419">
        <f t="shared" si="0"/>
        <v>1.7312123299783044E-2</v>
      </c>
      <c r="G21" s="126"/>
      <c r="H21" s="105"/>
      <c r="I21" s="105"/>
      <c r="J21" s="105"/>
      <c r="O21" s="46"/>
    </row>
    <row r="22" spans="1:17" x14ac:dyDescent="0.25">
      <c r="A22" s="285">
        <v>2037</v>
      </c>
      <c r="B22" s="420">
        <v>1.547704</v>
      </c>
      <c r="C22" s="300">
        <f t="shared" si="1"/>
        <v>1.2944143035045359</v>
      </c>
      <c r="D22" s="418">
        <v>1.2764705930867712</v>
      </c>
      <c r="E22" s="418"/>
      <c r="F22" s="419">
        <f t="shared" si="0"/>
        <v>1.7090787456372603E-2</v>
      </c>
      <c r="G22" s="126"/>
      <c r="H22" s="105"/>
      <c r="I22" s="105"/>
      <c r="J22" s="105"/>
      <c r="O22" s="46"/>
    </row>
    <row r="23" spans="1:17" x14ac:dyDescent="0.25">
      <c r="A23" s="285">
        <v>2038</v>
      </c>
      <c r="B23" s="420">
        <v>1.57407075</v>
      </c>
      <c r="C23" s="300">
        <f t="shared" si="1"/>
        <v>1.3164659996537533</v>
      </c>
      <c r="D23" s="418">
        <v>1.2982165994357053</v>
      </c>
      <c r="E23" s="418"/>
      <c r="F23" s="419">
        <f t="shared" si="0"/>
        <v>1.7036041775429833E-2</v>
      </c>
      <c r="G23" s="126"/>
      <c r="H23" s="105"/>
      <c r="I23" s="105"/>
      <c r="J23" s="105"/>
      <c r="O23" s="46"/>
    </row>
    <row r="24" spans="1:17" x14ac:dyDescent="0.25">
      <c r="A24" s="285">
        <v>2039</v>
      </c>
      <c r="B24" s="420">
        <v>1.6005130000000001</v>
      </c>
      <c r="C24" s="300">
        <f t="shared" si="1"/>
        <v>1.3385808398407935</v>
      </c>
      <c r="D24" s="418">
        <v>1.3200248744934999</v>
      </c>
      <c r="E24" s="418"/>
      <c r="F24" s="419">
        <f t="shared" si="0"/>
        <v>1.6798641357130828E-2</v>
      </c>
      <c r="G24" s="126"/>
      <c r="H24" s="105"/>
      <c r="I24" s="105"/>
      <c r="J24" s="105"/>
      <c r="O24" s="46"/>
    </row>
    <row r="25" spans="1:17" x14ac:dyDescent="0.25">
      <c r="A25" s="285">
        <v>2040</v>
      </c>
      <c r="B25" s="420">
        <v>1.62755575</v>
      </c>
      <c r="C25" s="300">
        <f t="shared" si="1"/>
        <v>1.3611979051233651</v>
      </c>
      <c r="D25" s="418">
        <v>1.3423284125932897</v>
      </c>
      <c r="E25" s="418"/>
      <c r="F25" s="419">
        <f t="shared" si="0"/>
        <v>1.6896301373372058E-2</v>
      </c>
      <c r="G25" s="126"/>
      <c r="H25" s="105"/>
      <c r="I25" s="105"/>
      <c r="J25" s="105"/>
      <c r="O25" s="46"/>
    </row>
    <row r="26" spans="1:17" x14ac:dyDescent="0.25">
      <c r="A26" s="285">
        <v>2041</v>
      </c>
      <c r="B26" s="420">
        <v>1.6548367500000001</v>
      </c>
      <c r="C26" s="300">
        <f t="shared" si="1"/>
        <v>1.3840142295716493</v>
      </c>
      <c r="D26" s="418">
        <v>1.3648284476452119</v>
      </c>
      <c r="E26" s="418">
        <f t="shared" ref="E26:E41" si="2">C26/$C$25</f>
        <v>1.0167619450209309</v>
      </c>
      <c r="F26" s="419">
        <f t="shared" si="0"/>
        <v>1.6761945020931091E-2</v>
      </c>
      <c r="G26" s="126"/>
      <c r="H26" s="105"/>
      <c r="I26" s="105"/>
      <c r="J26" s="105"/>
      <c r="O26" s="46"/>
    </row>
    <row r="27" spans="1:17" x14ac:dyDescent="0.25">
      <c r="A27" s="285">
        <v>2042</v>
      </c>
      <c r="B27" s="420">
        <v>1.6824382499999999</v>
      </c>
      <c r="C27" s="300">
        <f t="shared" si="1"/>
        <v>1.4070986025513537</v>
      </c>
      <c r="D27" s="418">
        <v>1.3875928154281243</v>
      </c>
      <c r="E27" s="418">
        <f t="shared" si="2"/>
        <v>1.0337208110997118</v>
      </c>
      <c r="F27" s="419">
        <f t="shared" si="0"/>
        <v>1.6679288757637245E-2</v>
      </c>
      <c r="G27" s="126"/>
      <c r="H27" s="105"/>
      <c r="I27" s="105"/>
      <c r="J27" s="105"/>
      <c r="O27" s="46"/>
    </row>
    <row r="28" spans="1:17" x14ac:dyDescent="0.25">
      <c r="A28" s="285">
        <v>2043</v>
      </c>
      <c r="B28" s="420">
        <v>1.7103440000000001</v>
      </c>
      <c r="C28" s="300">
        <f t="shared" si="1"/>
        <v>1.4304374334583112</v>
      </c>
      <c r="D28" s="418">
        <v>1.4106081137364772</v>
      </c>
      <c r="E28" s="418">
        <f t="shared" si="2"/>
        <v>1.0508666139393381</v>
      </c>
      <c r="F28" s="419">
        <f t="shared" si="0"/>
        <v>1.6586492847508794E-2</v>
      </c>
      <c r="G28" s="126"/>
      <c r="H28" s="105"/>
      <c r="I28" s="105"/>
      <c r="J28" s="105"/>
      <c r="O28" s="48"/>
      <c r="P28" s="46"/>
      <c r="Q28" s="46"/>
    </row>
    <row r="29" spans="1:17" x14ac:dyDescent="0.25">
      <c r="A29" s="285">
        <v>2044</v>
      </c>
      <c r="B29" s="420">
        <v>1.7386059999999999</v>
      </c>
      <c r="C29" s="300">
        <f t="shared" si="1"/>
        <v>1.4540742122258565</v>
      </c>
      <c r="D29" s="418">
        <v>1.4339172296280289</v>
      </c>
      <c r="E29" s="418">
        <f t="shared" si="2"/>
        <v>1.0682313032902251</v>
      </c>
      <c r="F29" s="419">
        <f t="shared" si="0"/>
        <v>1.6524161221368239E-2</v>
      </c>
      <c r="G29" s="126"/>
      <c r="H29" s="105"/>
      <c r="I29" s="105"/>
      <c r="J29" s="105"/>
      <c r="O29" s="48"/>
      <c r="P29" s="46"/>
      <c r="Q29" s="49"/>
    </row>
    <row r="30" spans="1:17" x14ac:dyDescent="0.25">
      <c r="A30" s="285">
        <v>2045</v>
      </c>
      <c r="B30" s="420">
        <v>1.7671367500000001</v>
      </c>
      <c r="C30" s="300">
        <f t="shared" si="1"/>
        <v>1.4779357586777055</v>
      </c>
      <c r="D30" s="418">
        <v>1.4574479973805907</v>
      </c>
      <c r="E30" s="418">
        <f t="shared" si="2"/>
        <v>1.0857611175531161</v>
      </c>
      <c r="F30" s="419">
        <f t="shared" si="0"/>
        <v>1.6410129724618638E-2</v>
      </c>
      <c r="G30" s="126"/>
      <c r="H30" s="105"/>
      <c r="I30" s="105"/>
      <c r="J30" s="105"/>
      <c r="O30" s="48"/>
      <c r="P30" s="46"/>
      <c r="Q30" s="49"/>
    </row>
    <row r="31" spans="1:17" x14ac:dyDescent="0.25">
      <c r="A31" s="285">
        <f t="shared" ref="A31:A41" si="3">A30+1</f>
        <v>2046</v>
      </c>
      <c r="B31" s="285"/>
      <c r="C31" s="300">
        <f t="shared" ref="C31:C41" si="4">C30*(1+F31)</f>
        <v>1.5021888762022593</v>
      </c>
      <c r="D31" s="418">
        <v>1.4813649080844917</v>
      </c>
      <c r="E31" s="418">
        <f t="shared" si="2"/>
        <v>1.1035785983421096</v>
      </c>
      <c r="F31" s="393">
        <f>F30</f>
        <v>1.6410129724618638E-2</v>
      </c>
      <c r="G31" s="126"/>
      <c r="H31" s="105"/>
      <c r="I31" s="105"/>
      <c r="J31" s="105"/>
      <c r="O31" s="48"/>
      <c r="P31" s="46"/>
      <c r="Q31" s="49"/>
    </row>
    <row r="32" spans="1:17" x14ac:dyDescent="0.25">
      <c r="A32" s="285">
        <f t="shared" si="3"/>
        <v>2047</v>
      </c>
      <c r="B32" s="285"/>
      <c r="C32" s="300">
        <f t="shared" si="4"/>
        <v>1.5268399905316175</v>
      </c>
      <c r="D32" s="418">
        <v>1.5056742983956561</v>
      </c>
      <c r="E32" s="418">
        <f t="shared" si="2"/>
        <v>1.1216884663022164</v>
      </c>
      <c r="F32" s="393">
        <f t="shared" ref="F32:F41" si="5">F31</f>
        <v>1.6410129724618638E-2</v>
      </c>
      <c r="G32" s="126"/>
      <c r="H32" s="105"/>
      <c r="I32" s="105"/>
      <c r="J32" s="105"/>
      <c r="O32" s="48"/>
      <c r="P32" s="46"/>
      <c r="Q32" s="49"/>
    </row>
    <row r="33" spans="1:17" x14ac:dyDescent="0.25">
      <c r="A33" s="285">
        <f t="shared" si="3"/>
        <v>2048</v>
      </c>
      <c r="B33" s="285"/>
      <c r="C33" s="300">
        <f t="shared" si="4"/>
        <v>1.5518956328449769</v>
      </c>
      <c r="D33" s="418">
        <v>1.5303826089553532</v>
      </c>
      <c r="E33" s="418">
        <f t="shared" si="2"/>
        <v>1.1400955195448446</v>
      </c>
      <c r="F33" s="393">
        <f t="shared" si="5"/>
        <v>1.6410129724618638E-2</v>
      </c>
      <c r="G33" s="126"/>
      <c r="H33" s="105"/>
      <c r="I33" s="105"/>
      <c r="J33" s="105"/>
      <c r="O33" s="48"/>
      <c r="P33" s="46"/>
      <c r="Q33" s="49"/>
    </row>
    <row r="34" spans="1:17" x14ac:dyDescent="0.25">
      <c r="A34" s="285">
        <f t="shared" si="3"/>
        <v>2049</v>
      </c>
      <c r="B34" s="285"/>
      <c r="C34" s="300">
        <f t="shared" si="4"/>
        <v>1.5773624414990322</v>
      </c>
      <c r="D34" s="418">
        <v>1.5554963860966109</v>
      </c>
      <c r="E34" s="418">
        <f t="shared" si="2"/>
        <v>1.158804634919032</v>
      </c>
      <c r="F34" s="393">
        <f t="shared" si="5"/>
        <v>1.6410129724618638E-2</v>
      </c>
      <c r="G34" s="126"/>
      <c r="H34" s="105"/>
      <c r="I34" s="105"/>
      <c r="J34" s="105"/>
      <c r="O34" s="48"/>
      <c r="P34" s="46"/>
      <c r="Q34" s="49"/>
    </row>
    <row r="35" spans="1:17" x14ac:dyDescent="0.25">
      <c r="A35" s="285">
        <f t="shared" si="3"/>
        <v>2050</v>
      </c>
      <c r="B35" s="285"/>
      <c r="C35" s="300">
        <f t="shared" si="4"/>
        <v>1.6032471637867725</v>
      </c>
      <c r="D35" s="418">
        <v>1.5810222835786316</v>
      </c>
      <c r="E35" s="418">
        <f t="shared" si="2"/>
        <v>1.1778207693035425</v>
      </c>
      <c r="F35" s="393">
        <f t="shared" si="5"/>
        <v>1.6410129724618638E-2</v>
      </c>
      <c r="G35" s="126"/>
      <c r="H35" s="105"/>
      <c r="I35" s="105"/>
      <c r="J35" s="105"/>
      <c r="O35" s="48"/>
      <c r="P35" s="46"/>
      <c r="Q35" s="49"/>
    </row>
    <row r="36" spans="1:17" x14ac:dyDescent="0.25">
      <c r="A36" s="285">
        <f t="shared" si="3"/>
        <v>2051</v>
      </c>
      <c r="B36" s="285"/>
      <c r="C36" s="300">
        <f t="shared" si="4"/>
        <v>1.6295566577251404</v>
      </c>
      <c r="D36" s="418">
        <v>1.6069670643496698</v>
      </c>
      <c r="E36" s="418">
        <f t="shared" si="2"/>
        <v>1.1971489609201638</v>
      </c>
      <c r="F36" s="393">
        <f t="shared" si="5"/>
        <v>1.6410129724618638E-2</v>
      </c>
      <c r="G36" s="126"/>
      <c r="H36" s="105"/>
      <c r="I36" s="105"/>
      <c r="J36" s="105"/>
      <c r="O36" s="48"/>
      <c r="P36" s="46"/>
      <c r="Q36" s="49"/>
    </row>
    <row r="37" spans="1:17" x14ac:dyDescent="0.25">
      <c r="A37" s="285">
        <f t="shared" si="3"/>
        <v>2052</v>
      </c>
      <c r="B37" s="285"/>
      <c r="C37" s="300">
        <f t="shared" si="4"/>
        <v>1.6562978938720259</v>
      </c>
      <c r="D37" s="418">
        <v>1.6333376023388375</v>
      </c>
      <c r="E37" s="418">
        <f t="shared" si="2"/>
        <v>1.2167943306685562</v>
      </c>
      <c r="F37" s="393">
        <f t="shared" si="5"/>
        <v>1.6410129724618638E-2</v>
      </c>
      <c r="G37" s="126"/>
      <c r="H37" s="105"/>
      <c r="I37" s="105"/>
      <c r="J37" s="105"/>
      <c r="O37" s="48"/>
      <c r="P37" s="46"/>
      <c r="Q37" s="49"/>
    </row>
    <row r="38" spans="1:17" x14ac:dyDescent="0.25">
      <c r="A38" s="285">
        <f t="shared" si="3"/>
        <v>2053</v>
      </c>
      <c r="B38" s="285"/>
      <c r="C38" s="300">
        <f t="shared" si="4"/>
        <v>1.6834779571730785</v>
      </c>
      <c r="D38" s="418">
        <v>1.6601408842773155</v>
      </c>
      <c r="E38" s="418">
        <f t="shared" si="2"/>
        <v>1.2367620834830078</v>
      </c>
      <c r="F38" s="393">
        <f t="shared" si="5"/>
        <v>1.6410129724618638E-2</v>
      </c>
      <c r="G38" s="126"/>
      <c r="H38" s="105"/>
      <c r="I38" s="105"/>
      <c r="J38" s="105"/>
      <c r="O38" s="48"/>
      <c r="P38" s="46"/>
      <c r="Q38" s="49"/>
    </row>
    <row r="39" spans="1:17" x14ac:dyDescent="0.25">
      <c r="A39" s="285">
        <f t="shared" si="3"/>
        <v>2054</v>
      </c>
      <c r="B39" s="285"/>
      <c r="C39" s="300">
        <f t="shared" si="4"/>
        <v>1.7111040488388247</v>
      </c>
      <c r="D39" s="418">
        <v>1.6873840115494494</v>
      </c>
      <c r="E39" s="418">
        <f t="shared" si="2"/>
        <v>1.2570575097114536</v>
      </c>
      <c r="F39" s="393">
        <f t="shared" si="5"/>
        <v>1.6410129724618638E-2</v>
      </c>
      <c r="G39" s="126"/>
      <c r="H39" s="105"/>
      <c r="I39" s="105"/>
      <c r="J39" s="105"/>
      <c r="O39" s="48"/>
      <c r="P39" s="46"/>
      <c r="Q39" s="49"/>
    </row>
    <row r="40" spans="1:17" x14ac:dyDescent="0.25">
      <c r="A40" s="285">
        <f t="shared" si="3"/>
        <v>2055</v>
      </c>
      <c r="B40" s="285"/>
      <c r="C40" s="300">
        <f t="shared" si="4"/>
        <v>1.7391834882525901</v>
      </c>
      <c r="D40" s="418">
        <v>1.7150742020742233</v>
      </c>
      <c r="E40" s="418">
        <f t="shared" si="2"/>
        <v>1.2776859865171246</v>
      </c>
      <c r="F40" s="393">
        <f t="shared" si="5"/>
        <v>1.6410129724618638E-2</v>
      </c>
      <c r="G40" s="126"/>
      <c r="H40" s="105"/>
      <c r="I40" s="105"/>
      <c r="J40" s="105"/>
      <c r="O40" s="48"/>
      <c r="P40" s="46"/>
      <c r="Q40" s="49"/>
    </row>
    <row r="41" spans="1:17" x14ac:dyDescent="0.25">
      <c r="A41" s="285">
        <f t="shared" si="3"/>
        <v>2056</v>
      </c>
      <c r="B41" s="285"/>
      <c r="C41" s="300">
        <f t="shared" si="4"/>
        <v>1.7677237149097298</v>
      </c>
      <c r="D41" s="418">
        <v>1.7432187922176081</v>
      </c>
      <c r="E41" s="418">
        <f t="shared" si="2"/>
        <v>1.2986529793031978</v>
      </c>
      <c r="F41" s="393">
        <f t="shared" si="5"/>
        <v>1.6410129724618638E-2</v>
      </c>
      <c r="G41" s="126"/>
      <c r="H41" s="105"/>
      <c r="I41" s="105"/>
      <c r="J41" s="105"/>
      <c r="O41" s="48"/>
      <c r="P41" s="46"/>
      <c r="Q41" s="49"/>
    </row>
    <row r="42" spans="1:17" x14ac:dyDescent="0.25">
      <c r="C42" s="15"/>
      <c r="D42" s="40"/>
      <c r="E42" s="40"/>
      <c r="F42" s="15"/>
      <c r="O42" s="48"/>
      <c r="P42" s="46"/>
      <c r="Q42" s="49"/>
    </row>
  </sheetData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Q41"/>
  <sheetViews>
    <sheetView zoomScale="70" zoomScaleNormal="70" workbookViewId="0">
      <selection activeCell="Y30" sqref="Y30"/>
    </sheetView>
  </sheetViews>
  <sheetFormatPr defaultRowHeight="15" x14ac:dyDescent="0.25"/>
  <cols>
    <col min="1" max="1" width="21.42578125" customWidth="1"/>
    <col min="2" max="2" width="12.42578125" bestFit="1" customWidth="1"/>
    <col min="3" max="3" width="24.42578125" bestFit="1" customWidth="1"/>
    <col min="4" max="4" width="22" customWidth="1"/>
    <col min="5" max="5" width="20" bestFit="1" customWidth="1"/>
    <col min="6" max="6" width="21.140625" bestFit="1" customWidth="1"/>
    <col min="7" max="7" width="20" bestFit="1" customWidth="1"/>
    <col min="8" max="8" width="25.85546875" bestFit="1" customWidth="1"/>
    <col min="9" max="9" width="1.85546875" style="5" customWidth="1"/>
    <col min="10" max="10" width="8.140625" customWidth="1"/>
    <col min="11" max="11" width="12.28515625" style="5" customWidth="1"/>
    <col min="12" max="12" width="25.7109375" customWidth="1"/>
    <col min="13" max="13" width="22.5703125" bestFit="1" customWidth="1"/>
    <col min="14" max="14" width="20.140625" customWidth="1"/>
    <col min="15" max="15" width="21.140625" bestFit="1" customWidth="1"/>
    <col min="16" max="16" width="19.7109375" bestFit="1" customWidth="1"/>
    <col min="17" max="17" width="25.85546875" bestFit="1" customWidth="1"/>
    <col min="18" max="18" width="1.5703125" customWidth="1"/>
    <col min="19" max="19" width="14.28515625" bestFit="1" customWidth="1"/>
    <col min="21" max="21" width="18.7109375" customWidth="1"/>
    <col min="22" max="22" width="23.5703125" customWidth="1"/>
    <col min="23" max="24" width="13.140625" bestFit="1" customWidth="1"/>
    <col min="25" max="25" width="15.85546875" bestFit="1" customWidth="1"/>
    <col min="26" max="26" width="14.140625" customWidth="1"/>
    <col min="27" max="27" width="13.140625" bestFit="1" customWidth="1"/>
    <col min="28" max="28" width="12" customWidth="1"/>
    <col min="29" max="29" width="12.42578125" bestFit="1" customWidth="1"/>
    <col min="30" max="30" width="13.5703125" bestFit="1" customWidth="1"/>
    <col min="31" max="33" width="13.5703125" customWidth="1"/>
    <col min="34" max="34" width="22.42578125" customWidth="1"/>
    <col min="35" max="35" width="13" bestFit="1" customWidth="1"/>
    <col min="36" max="36" width="12.42578125" customWidth="1"/>
    <col min="37" max="37" width="17.42578125" customWidth="1"/>
    <col min="38" max="38" width="14" customWidth="1"/>
    <col min="39" max="39" width="13" bestFit="1" customWidth="1"/>
    <col min="40" max="40" width="12.7109375" customWidth="1"/>
    <col min="41" max="41" width="13.140625" bestFit="1" customWidth="1"/>
    <col min="42" max="42" width="13.5703125" bestFit="1" customWidth="1"/>
  </cols>
  <sheetData>
    <row r="1" spans="1:43" ht="63.75" customHeight="1" x14ac:dyDescent="0.5">
      <c r="A1" s="510" t="s">
        <v>77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</row>
    <row r="2" spans="1:43" x14ac:dyDescent="0.25">
      <c r="A2" s="330" t="s">
        <v>36</v>
      </c>
      <c r="B2" s="393">
        <f>INPUTS!B4</f>
        <v>8.5000000000000006E-2</v>
      </c>
      <c r="C2" s="394"/>
      <c r="D2" s="105"/>
      <c r="E2" s="105"/>
      <c r="F2" s="105"/>
      <c r="G2" s="105"/>
      <c r="H2" s="105"/>
      <c r="I2" s="115"/>
      <c r="J2" s="105"/>
      <c r="K2" s="115"/>
      <c r="L2" s="209"/>
      <c r="M2" s="105"/>
      <c r="N2" s="105"/>
      <c r="O2" s="395"/>
      <c r="P2" s="105"/>
      <c r="Q2" s="396"/>
      <c r="R2" s="105"/>
      <c r="S2" s="105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</row>
    <row r="3" spans="1:43" x14ac:dyDescent="0.25">
      <c r="A3" s="397" t="s">
        <v>37</v>
      </c>
      <c r="B3" s="398">
        <f>VLOOKUP(B2, INPUTS!K2:L8, 2, FALSE)</f>
        <v>1.1910000000000001</v>
      </c>
      <c r="C3" s="394"/>
      <c r="D3" s="105"/>
      <c r="E3" s="105"/>
      <c r="F3" s="105"/>
      <c r="G3" s="105"/>
      <c r="H3" s="105"/>
      <c r="I3" s="115"/>
      <c r="J3" s="105"/>
      <c r="K3" s="115"/>
      <c r="L3" s="105"/>
      <c r="M3" s="105"/>
      <c r="N3" s="105"/>
      <c r="O3" s="105"/>
      <c r="P3" s="105"/>
      <c r="Q3" s="399"/>
      <c r="R3" s="105"/>
      <c r="S3" s="105"/>
      <c r="T3" s="104"/>
      <c r="U3" s="104"/>
      <c r="V3" s="104"/>
      <c r="W3" s="104"/>
      <c r="X3" s="104"/>
      <c r="Y3" s="104"/>
      <c r="Z3" s="104"/>
      <c r="AA3" s="104"/>
      <c r="AB3" s="104"/>
      <c r="AC3" s="513"/>
      <c r="AD3" s="513"/>
      <c r="AE3" s="134"/>
      <c r="AF3" s="134"/>
      <c r="AG3" s="134"/>
      <c r="AH3" s="134"/>
      <c r="AI3" s="104"/>
      <c r="AJ3" s="104"/>
      <c r="AK3" s="104"/>
      <c r="AL3" s="104"/>
      <c r="AM3" s="104"/>
      <c r="AN3" s="104"/>
      <c r="AO3" s="104"/>
      <c r="AP3" s="104"/>
      <c r="AQ3" s="104"/>
    </row>
    <row r="4" spans="1:43" x14ac:dyDescent="0.25">
      <c r="A4" s="480" t="s">
        <v>153</v>
      </c>
      <c r="B4" s="480"/>
      <c r="C4" s="480"/>
      <c r="D4" s="480"/>
      <c r="E4" s="480"/>
      <c r="F4" s="480"/>
      <c r="G4" s="480"/>
      <c r="H4" s="480"/>
      <c r="I4" s="107"/>
      <c r="J4" s="480" t="s">
        <v>157</v>
      </c>
      <c r="K4" s="480"/>
      <c r="L4" s="480"/>
      <c r="M4" s="480"/>
      <c r="N4" s="480"/>
      <c r="O4" s="480"/>
      <c r="P4" s="480"/>
      <c r="Q4" s="480"/>
      <c r="R4" s="285"/>
      <c r="S4" s="109" t="s">
        <v>76</v>
      </c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</row>
    <row r="5" spans="1:43" x14ac:dyDescent="0.25">
      <c r="A5" s="480" t="s">
        <v>31</v>
      </c>
      <c r="B5" s="480"/>
      <c r="C5" s="109" t="s">
        <v>61</v>
      </c>
      <c r="D5" s="109" t="s">
        <v>62</v>
      </c>
      <c r="E5" s="109" t="s">
        <v>30</v>
      </c>
      <c r="F5" s="109" t="s">
        <v>45</v>
      </c>
      <c r="G5" s="109" t="s">
        <v>38</v>
      </c>
      <c r="H5" s="109" t="s">
        <v>39</v>
      </c>
      <c r="I5" s="285"/>
      <c r="J5" s="480" t="s">
        <v>31</v>
      </c>
      <c r="K5" s="480"/>
      <c r="L5" s="109" t="s">
        <v>61</v>
      </c>
      <c r="M5" s="109" t="s">
        <v>62</v>
      </c>
      <c r="N5" s="109" t="s">
        <v>30</v>
      </c>
      <c r="O5" s="109" t="s">
        <v>45</v>
      </c>
      <c r="P5" s="109" t="s">
        <v>38</v>
      </c>
      <c r="Q5" s="109" t="s">
        <v>39</v>
      </c>
      <c r="R5" s="285"/>
      <c r="S5" s="109" t="s">
        <v>71</v>
      </c>
      <c r="T5" s="104"/>
      <c r="U5" s="512" t="s">
        <v>89</v>
      </c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104"/>
      <c r="AG5" s="512" t="s">
        <v>91</v>
      </c>
      <c r="AH5" s="512"/>
      <c r="AI5" s="512"/>
      <c r="AJ5" s="512"/>
      <c r="AK5" s="512"/>
      <c r="AL5" s="512"/>
      <c r="AM5" s="512"/>
      <c r="AN5" s="512"/>
      <c r="AO5" s="512"/>
      <c r="AP5" s="512"/>
      <c r="AQ5" s="512"/>
    </row>
    <row r="6" spans="1:43" x14ac:dyDescent="0.25">
      <c r="A6" s="107">
        <v>0</v>
      </c>
      <c r="B6" s="107">
        <v>2022</v>
      </c>
      <c r="C6" s="300"/>
      <c r="D6" s="300"/>
      <c r="E6" s="300">
        <v>0</v>
      </c>
      <c r="F6" s="300">
        <f>'AVOIDED COST - ALT 1'!$S14*0</f>
        <v>0</v>
      </c>
      <c r="G6" s="300">
        <f>SUM(D6:F6)</f>
        <v>0</v>
      </c>
      <c r="H6" s="300">
        <f t="shared" ref="H6:H39" si="0">G6/(1+$B$2)^(A6-$A$7)</f>
        <v>0</v>
      </c>
      <c r="I6" s="285"/>
      <c r="J6" s="107">
        <v>0</v>
      </c>
      <c r="K6" s="107">
        <f>B6</f>
        <v>2022</v>
      </c>
      <c r="L6" s="400"/>
      <c r="M6" s="390"/>
      <c r="N6" s="390"/>
      <c r="O6" s="390"/>
      <c r="P6" s="390"/>
      <c r="Q6" s="390"/>
      <c r="R6" s="285"/>
      <c r="S6" s="285"/>
      <c r="T6" s="104"/>
      <c r="U6" s="107" t="s">
        <v>4</v>
      </c>
      <c r="V6" s="107" t="s">
        <v>109</v>
      </c>
      <c r="W6" s="107" t="s">
        <v>79</v>
      </c>
      <c r="X6" s="107" t="s">
        <v>81</v>
      </c>
      <c r="Y6" s="107" t="s">
        <v>82</v>
      </c>
      <c r="Z6" s="107" t="s">
        <v>74</v>
      </c>
      <c r="AA6" s="107" t="s">
        <v>80</v>
      </c>
      <c r="AB6" s="107" t="s">
        <v>60</v>
      </c>
      <c r="AC6" s="107" t="s">
        <v>78</v>
      </c>
      <c r="AD6" s="107" t="s">
        <v>71</v>
      </c>
      <c r="AE6" s="107" t="s">
        <v>83</v>
      </c>
      <c r="AF6" s="105"/>
      <c r="AG6" s="107" t="s">
        <v>4</v>
      </c>
      <c r="AH6" s="107" t="s">
        <v>109</v>
      </c>
      <c r="AI6" s="107" t="s">
        <v>79</v>
      </c>
      <c r="AJ6" s="107" t="s">
        <v>81</v>
      </c>
      <c r="AK6" s="107" t="s">
        <v>82</v>
      </c>
      <c r="AL6" s="107" t="s">
        <v>74</v>
      </c>
      <c r="AM6" s="107" t="s">
        <v>80</v>
      </c>
      <c r="AN6" s="107" t="s">
        <v>60</v>
      </c>
      <c r="AO6" s="107" t="s">
        <v>78</v>
      </c>
      <c r="AP6" s="107" t="s">
        <v>71</v>
      </c>
      <c r="AQ6" s="107" t="s">
        <v>83</v>
      </c>
    </row>
    <row r="7" spans="1:43" x14ac:dyDescent="0.25">
      <c r="A7" s="107">
        <f>A6+1</f>
        <v>1</v>
      </c>
      <c r="B7" s="107">
        <f>B6+1</f>
        <v>2023</v>
      </c>
      <c r="C7" s="390">
        <f>Transpose!B3*$B$3</f>
        <v>611385.25891608</v>
      </c>
      <c r="D7" s="390">
        <f>Transpose!C3*$B$3</f>
        <v>384627.18057600001</v>
      </c>
      <c r="E7" s="390">
        <f>Transpose!D3*'Inflation Index'!C8</f>
        <v>1297377.5635634002</v>
      </c>
      <c r="F7" s="390">
        <f>'AVOIDED COST - ALT 1'!S14</f>
        <v>-42566.46610347784</v>
      </c>
      <c r="G7" s="390">
        <f>SUM(C7:F7)</f>
        <v>2250823.5369520024</v>
      </c>
      <c r="H7" s="390">
        <f t="shared" si="0"/>
        <v>2250823.5369520024</v>
      </c>
      <c r="I7" s="285"/>
      <c r="J7" s="107">
        <f>J6+1</f>
        <v>1</v>
      </c>
      <c r="K7" s="107">
        <f>K6+1</f>
        <v>2023</v>
      </c>
      <c r="L7" s="401">
        <f>Transpose!E3*$B$3</f>
        <v>4916447.5814315304</v>
      </c>
      <c r="M7" s="390">
        <f>Transpose!F3*$B$3</f>
        <v>3156149.7579888003</v>
      </c>
      <c r="N7" s="390">
        <f>'OPERATING COST ALT 2'!$N$91*'Inflation Index'!$C8</f>
        <v>0</v>
      </c>
      <c r="O7" s="390">
        <f>'AVOIDED COST - ALT 2'!S14</f>
        <v>-349469.16998813726</v>
      </c>
      <c r="P7" s="390">
        <f>SUM(L7:O7)</f>
        <v>7723128.169432193</v>
      </c>
      <c r="Q7" s="390">
        <f>P7/(1+$B$2)^(K7-$K$7)</f>
        <v>7723128.169432193</v>
      </c>
      <c r="R7" s="285"/>
      <c r="S7" s="392">
        <f>Q7-H7</f>
        <v>5472304.6324801911</v>
      </c>
      <c r="T7" s="104"/>
      <c r="U7" s="285">
        <v>2023</v>
      </c>
      <c r="V7" s="217">
        <f>'QUANTITIES - ALT 1'!F5</f>
        <v>40044</v>
      </c>
      <c r="W7" s="391">
        <f>(C7+0.5*D7)/$B$3</f>
        <v>674810.11687999987</v>
      </c>
      <c r="X7" s="391">
        <f t="shared" ref="X7:X38" si="1">0.5*D7/$B$3</f>
        <v>161472.36799999999</v>
      </c>
      <c r="Y7" s="391">
        <f>SUM(W7:X7)*($B$3-1)</f>
        <v>159729.95461208004</v>
      </c>
      <c r="Z7" s="391">
        <f t="shared" ref="Z7:Z38" si="2">E7</f>
        <v>1297377.5635634002</v>
      </c>
      <c r="AA7" s="391">
        <f t="shared" ref="AA7:AA26" si="3">F7</f>
        <v>-42566.46610347784</v>
      </c>
      <c r="AB7" s="391">
        <f>SUM(W7:AA7)</f>
        <v>2250823.5369520024</v>
      </c>
      <c r="AC7" s="391">
        <f t="shared" ref="AC7:AC26" si="4">H7</f>
        <v>2250823.5369520024</v>
      </c>
      <c r="AD7" s="391">
        <f>AC7</f>
        <v>2250823.5369520024</v>
      </c>
      <c r="AE7" s="392" t="b">
        <f>ROUND(AB7,0)=ROUND(G7,0)</f>
        <v>1</v>
      </c>
      <c r="AF7" s="402"/>
      <c r="AG7" s="285">
        <f>U7</f>
        <v>2023</v>
      </c>
      <c r="AH7" s="217">
        <f>'QUANTITIES - ALT 2'!F5</f>
        <v>40044</v>
      </c>
      <c r="AI7" s="391">
        <f t="shared" ref="AI7:AI26" si="5">(L7+0.5*M7)/$B$3</f>
        <v>5452999.5469571203</v>
      </c>
      <c r="AJ7" s="391">
        <f t="shared" ref="AJ7:AJ26" si="6">0.5*M7/$B$3</f>
        <v>1324999.8984000001</v>
      </c>
      <c r="AK7" s="391">
        <f>SUM(AI7:AJ7)*($B$3-1)</f>
        <v>1294597.8940632103</v>
      </c>
      <c r="AL7" s="391">
        <f t="shared" ref="AL7:AL26" si="7">N7</f>
        <v>0</v>
      </c>
      <c r="AM7" s="391">
        <f t="shared" ref="AM7:AM26" si="8">O7</f>
        <v>-349469.16998813726</v>
      </c>
      <c r="AN7" s="391">
        <f>SUM(AI7:AM7)</f>
        <v>7723128.169432193</v>
      </c>
      <c r="AO7" s="391">
        <f t="shared" ref="AO7:AO26" si="9">Q7</f>
        <v>7723128.169432193</v>
      </c>
      <c r="AP7" s="391">
        <f>AO7</f>
        <v>7723128.169432193</v>
      </c>
      <c r="AQ7" s="285" t="b">
        <f t="shared" ref="AQ7:AQ38" si="10">ROUND(AN7,0)=ROUND(P7,0)</f>
        <v>1</v>
      </c>
    </row>
    <row r="8" spans="1:43" x14ac:dyDescent="0.25">
      <c r="A8" s="107">
        <f t="shared" ref="A8:A39" si="11">A7+1</f>
        <v>2</v>
      </c>
      <c r="B8" s="107">
        <f t="shared" ref="B8:B39" si="12">B7+1</f>
        <v>2024</v>
      </c>
      <c r="C8" s="390">
        <f>IF(INPUTS!$B$7="yes", Transpose!B4*$B$3*'Inflation Index'!D9, Transpose!B4*$B$3)</f>
        <v>611385.25891608</v>
      </c>
      <c r="D8" s="390">
        <f>Transpose!C4*'Inflation Index'!C9*$B$3</f>
        <v>400414.9890516593</v>
      </c>
      <c r="E8" s="390">
        <f>Transpose!D4*'Inflation Index'!C9</f>
        <v>1269637.5541774002</v>
      </c>
      <c r="F8" s="390">
        <f>'AVOIDED COST - ALT 1'!S15</f>
        <v>-90425.275452668895</v>
      </c>
      <c r="G8" s="390">
        <f t="shared" ref="G8:G39" si="13">SUM(C8:F8)</f>
        <v>2191012.5266924705</v>
      </c>
      <c r="H8" s="390">
        <f t="shared" si="0"/>
        <v>2019366.3840483599</v>
      </c>
      <c r="I8" s="285"/>
      <c r="J8" s="107">
        <f t="shared" ref="J8:J39" si="14">J7+1</f>
        <v>2</v>
      </c>
      <c r="K8" s="107">
        <f t="shared" ref="K8:K39" si="15">K7+1</f>
        <v>2024</v>
      </c>
      <c r="L8" s="401">
        <f>IF(INPUTS!$B$7="yes", Transpose!E4*$B$3*'Inflation Index'!D9, Transpose!E4*$B$3)</f>
        <v>4916447.5814315304</v>
      </c>
      <c r="M8" s="390">
        <f>Transpose!F4*$B$3*'Inflation Index'!C9</f>
        <v>3285700.3732755422</v>
      </c>
      <c r="N8" s="390">
        <f>'OPERATING COST ALT 2'!$O$91*'Inflation Index'!$C9</f>
        <v>0</v>
      </c>
      <c r="O8" s="390">
        <f>'AVOIDED COST - ALT 2'!S15</f>
        <v>-742388.2894476637</v>
      </c>
      <c r="P8" s="390">
        <f t="shared" ref="P8:P39" si="16">SUM(L8:O8)</f>
        <v>7459759.6652594097</v>
      </c>
      <c r="Q8" s="390">
        <f t="shared" ref="Q8:Q39" si="17">P8/(1+$B$2)^(K8-$K$7)</f>
        <v>6875354.5301930048</v>
      </c>
      <c r="R8" s="285"/>
      <c r="S8" s="392">
        <f>Q8-H8+S7</f>
        <v>10328292.778624836</v>
      </c>
      <c r="T8" s="104"/>
      <c r="U8" s="285">
        <f>U7+1</f>
        <v>2024</v>
      </c>
      <c r="V8" s="217">
        <f>'QUANTITIES - ALT 1'!F6</f>
        <v>38824</v>
      </c>
      <c r="W8" s="391">
        <f t="shared" ref="W8:W38" si="18">(C8+0.5*D8)/$B$3</f>
        <v>681438.0801359443</v>
      </c>
      <c r="X8" s="391">
        <f t="shared" si="1"/>
        <v>168100.33125594427</v>
      </c>
      <c r="Y8" s="391">
        <f t="shared" ref="Y8:Y38" si="19">SUM(W8:X8)*($B$3-1)</f>
        <v>162261.83657585076</v>
      </c>
      <c r="Z8" s="391">
        <f t="shared" si="2"/>
        <v>1269637.5541774002</v>
      </c>
      <c r="AA8" s="391">
        <f t="shared" si="3"/>
        <v>-90425.275452668895</v>
      </c>
      <c r="AB8" s="391">
        <f t="shared" ref="AB8:AB26" si="20">SUM(W8:AA8)</f>
        <v>2191012.5266924705</v>
      </c>
      <c r="AC8" s="391">
        <f t="shared" si="4"/>
        <v>2019366.3840483599</v>
      </c>
      <c r="AD8" s="391">
        <f>AC8+AD7</f>
        <v>4270189.9210003624</v>
      </c>
      <c r="AE8" s="392" t="b">
        <f t="shared" ref="AE8:AE38" si="21">ROUND(AB8,0)=ROUND(G8,0)</f>
        <v>1</v>
      </c>
      <c r="AF8" s="402"/>
      <c r="AG8" s="285">
        <f t="shared" ref="AG8:AG26" si="22">U8</f>
        <v>2024</v>
      </c>
      <c r="AH8" s="217">
        <f>'QUANTITIES - ALT 2'!F6</f>
        <v>30033</v>
      </c>
      <c r="AI8" s="391">
        <f t="shared" si="5"/>
        <v>5507386.8749532336</v>
      </c>
      <c r="AJ8" s="391">
        <f t="shared" si="6"/>
        <v>1379387.2263961134</v>
      </c>
      <c r="AK8" s="391">
        <f t="shared" ref="AK8:AK26" si="23">SUM(AI8:AJ8)*($B$3-1)</f>
        <v>1315373.8533577258</v>
      </c>
      <c r="AL8" s="391">
        <f t="shared" si="7"/>
        <v>0</v>
      </c>
      <c r="AM8" s="391">
        <f t="shared" si="8"/>
        <v>-742388.2894476637</v>
      </c>
      <c r="AN8" s="391">
        <f t="shared" ref="AN8:AN26" si="24">SUM(AI8:AM8)</f>
        <v>7459759.6652594097</v>
      </c>
      <c r="AO8" s="391">
        <f t="shared" si="9"/>
        <v>6875354.5301930048</v>
      </c>
      <c r="AP8" s="391">
        <f>AO8+AP7</f>
        <v>14598482.699625198</v>
      </c>
      <c r="AQ8" s="285" t="b">
        <f t="shared" si="10"/>
        <v>1</v>
      </c>
    </row>
    <row r="9" spans="1:43" x14ac:dyDescent="0.25">
      <c r="A9" s="107">
        <f t="shared" si="11"/>
        <v>3</v>
      </c>
      <c r="B9" s="107">
        <f t="shared" si="12"/>
        <v>2025</v>
      </c>
      <c r="C9" s="390">
        <f>IF(INPUTS!$B$7="yes", Transpose!B5*$B$3*'Inflation Index'!D10, Transpose!B5*$B$3)</f>
        <v>611385.25891608</v>
      </c>
      <c r="D9" s="390">
        <f>Transpose!C5*'Inflation Index'!C10*$B$3</f>
        <v>411243.48704755359</v>
      </c>
      <c r="E9" s="390">
        <f>Transpose!D5*'Inflation Index'!C10</f>
        <v>1241026.2131972478</v>
      </c>
      <c r="F9" s="390">
        <f>'AVOIDED COST - ALT 1'!S16</f>
        <v>-103649.20133148738</v>
      </c>
      <c r="G9" s="390">
        <f t="shared" si="13"/>
        <v>2160005.7578293937</v>
      </c>
      <c r="H9" s="390">
        <f t="shared" si="0"/>
        <v>1834828.310500876</v>
      </c>
      <c r="I9" s="285"/>
      <c r="J9" s="107">
        <f t="shared" si="14"/>
        <v>3</v>
      </c>
      <c r="K9" s="107">
        <f t="shared" si="15"/>
        <v>2025</v>
      </c>
      <c r="L9" s="401">
        <f>IF(INPUTS!$B$7="yes", Transpose!E5*$B$3*'Inflation Index'!D10, Transpose!E5*$B$3)</f>
        <v>4916447.5814315304</v>
      </c>
      <c r="M9" s="390">
        <f>Transpose!F5*$B$3*'Inflation Index'!C10</f>
        <v>3374556.1875680815</v>
      </c>
      <c r="N9" s="390">
        <f>'OPERATING COST ALT 2'!$P$91*'Inflation Index'!$C10</f>
        <v>0</v>
      </c>
      <c r="O9" s="390">
        <f>'AVOIDED COST - ALT 2'!S16</f>
        <v>-850956.24971998157</v>
      </c>
      <c r="P9" s="390">
        <f t="shared" si="16"/>
        <v>7440047.5192796309</v>
      </c>
      <c r="Q9" s="390">
        <f t="shared" si="17"/>
        <v>6319987.6992755262</v>
      </c>
      <c r="R9" s="285"/>
      <c r="S9" s="392">
        <f t="shared" ref="S9:S39" si="25">Q9-H9+S8</f>
        <v>14813452.167399487</v>
      </c>
      <c r="T9" s="104"/>
      <c r="U9" s="285">
        <f t="shared" ref="U9:U39" si="26">U8+1</f>
        <v>2025</v>
      </c>
      <c r="V9" s="217">
        <f>'QUANTITIES - ALT 1'!F7</f>
        <v>37604</v>
      </c>
      <c r="W9" s="391">
        <f t="shared" si="18"/>
        <v>685984.04906788981</v>
      </c>
      <c r="X9" s="391">
        <f t="shared" si="1"/>
        <v>172646.30018788984</v>
      </c>
      <c r="Y9" s="391">
        <f t="shared" si="19"/>
        <v>163998.39670785397</v>
      </c>
      <c r="Z9" s="391">
        <f t="shared" si="2"/>
        <v>1241026.2131972478</v>
      </c>
      <c r="AA9" s="391">
        <f t="shared" si="3"/>
        <v>-103649.20133148738</v>
      </c>
      <c r="AB9" s="391">
        <f t="shared" si="20"/>
        <v>2160005.7578293942</v>
      </c>
      <c r="AC9" s="391">
        <f t="shared" si="4"/>
        <v>1834828.310500876</v>
      </c>
      <c r="AD9" s="391">
        <f t="shared" ref="AD9:AD26" si="27">AC9+AD8</f>
        <v>6105018.2315012384</v>
      </c>
      <c r="AE9" s="392" t="b">
        <f t="shared" si="21"/>
        <v>1</v>
      </c>
      <c r="AF9" s="402"/>
      <c r="AG9" s="285">
        <f t="shared" si="22"/>
        <v>2025</v>
      </c>
      <c r="AH9" s="217">
        <f>'QUANTITIES - ALT 2'!F7</f>
        <v>20022</v>
      </c>
      <c r="AI9" s="391">
        <f t="shared" si="5"/>
        <v>5544689.903623485</v>
      </c>
      <c r="AJ9" s="391">
        <f t="shared" si="6"/>
        <v>1416690.255066365</v>
      </c>
      <c r="AK9" s="391">
        <f t="shared" si="23"/>
        <v>1329623.6103097617</v>
      </c>
      <c r="AL9" s="391">
        <f t="shared" si="7"/>
        <v>0</v>
      </c>
      <c r="AM9" s="391">
        <f t="shared" si="8"/>
        <v>-850956.24971998157</v>
      </c>
      <c r="AN9" s="391">
        <f t="shared" si="24"/>
        <v>7440047.5192796309</v>
      </c>
      <c r="AO9" s="391">
        <f t="shared" si="9"/>
        <v>6319987.6992755262</v>
      </c>
      <c r="AP9" s="391">
        <f t="shared" ref="AP9:AP26" si="28">AO9+AP8</f>
        <v>20918470.398900725</v>
      </c>
      <c r="AQ9" s="285" t="b">
        <f t="shared" si="10"/>
        <v>1</v>
      </c>
    </row>
    <row r="10" spans="1:43" x14ac:dyDescent="0.25">
      <c r="A10" s="107">
        <f t="shared" si="11"/>
        <v>4</v>
      </c>
      <c r="B10" s="107">
        <f t="shared" si="12"/>
        <v>2026</v>
      </c>
      <c r="C10" s="390">
        <f>IF(INPUTS!$B$7="yes", Transpose!B6*$B$3*'Inflation Index'!D11, Transpose!B6*$B$3)</f>
        <v>611385.25891608</v>
      </c>
      <c r="D10" s="390">
        <f>Transpose!C6*'Inflation Index'!C11*$B$3</f>
        <v>422683.85602496506</v>
      </c>
      <c r="E10" s="390">
        <f>Transpose!D6*'Inflation Index'!C11</f>
        <v>1212359.3309292549</v>
      </c>
      <c r="F10" s="390">
        <f>'AVOIDED COST - ALT 1'!S17</f>
        <v>-126680.94599050975</v>
      </c>
      <c r="G10" s="390">
        <f t="shared" si="13"/>
        <v>2119747.49987979</v>
      </c>
      <c r="H10" s="390">
        <f t="shared" si="0"/>
        <v>1659567.4842841788</v>
      </c>
      <c r="I10" s="285"/>
      <c r="J10" s="107">
        <f t="shared" si="14"/>
        <v>4</v>
      </c>
      <c r="K10" s="107">
        <f t="shared" si="15"/>
        <v>2026</v>
      </c>
      <c r="L10" s="401">
        <f>IF(INPUTS!$B$7="yes", Transpose!E6*$B$3*'Inflation Index'!D11, Transpose!E6*$B$3)</f>
        <v>4916447.5814315304</v>
      </c>
      <c r="M10" s="390">
        <f>Transpose!F6*$B$3*'Inflation Index'!C11</f>
        <v>3468432.8546442017</v>
      </c>
      <c r="N10" s="390">
        <f>'OPERATING COST ALT 2'!$Q$91*'Inflation Index'!$C11</f>
        <v>0</v>
      </c>
      <c r="O10" s="390">
        <f>'AVOIDED COST - ALT 2'!S17</f>
        <v>-1040046.0527071652</v>
      </c>
      <c r="P10" s="390">
        <f t="shared" si="16"/>
        <v>7344834.3833685666</v>
      </c>
      <c r="Q10" s="390">
        <f t="shared" si="17"/>
        <v>5750330.3203717219</v>
      </c>
      <c r="R10" s="285"/>
      <c r="S10" s="392">
        <f t="shared" si="25"/>
        <v>18904215.003487028</v>
      </c>
      <c r="T10" s="104"/>
      <c r="U10" s="285">
        <f t="shared" si="26"/>
        <v>2026</v>
      </c>
      <c r="V10" s="217">
        <f>'QUANTITIES - ALT 1'!F8</f>
        <v>36384</v>
      </c>
      <c r="W10" s="391">
        <f t="shared" si="18"/>
        <v>690786.89078804583</v>
      </c>
      <c r="X10" s="391">
        <f t="shared" si="1"/>
        <v>177449.14190804577</v>
      </c>
      <c r="Y10" s="391">
        <f t="shared" si="19"/>
        <v>165833.08224495355</v>
      </c>
      <c r="Z10" s="391">
        <f t="shared" si="2"/>
        <v>1212359.3309292549</v>
      </c>
      <c r="AA10" s="391">
        <f t="shared" si="3"/>
        <v>-126680.94599050975</v>
      </c>
      <c r="AB10" s="391">
        <f t="shared" si="20"/>
        <v>2119747.49987979</v>
      </c>
      <c r="AC10" s="391">
        <f t="shared" si="4"/>
        <v>1659567.4842841788</v>
      </c>
      <c r="AD10" s="391">
        <f t="shared" si="27"/>
        <v>7764585.7157854177</v>
      </c>
      <c r="AE10" s="392" t="b">
        <f t="shared" si="21"/>
        <v>1</v>
      </c>
      <c r="AF10" s="402"/>
      <c r="AG10" s="285">
        <f t="shared" si="22"/>
        <v>2026</v>
      </c>
      <c r="AH10" s="217">
        <f>'QUANTITIES - ALT 2'!F8</f>
        <v>10011</v>
      </c>
      <c r="AI10" s="391">
        <f t="shared" si="5"/>
        <v>5584100.7630173219</v>
      </c>
      <c r="AJ10" s="391">
        <f t="shared" si="6"/>
        <v>1456101.1144602022</v>
      </c>
      <c r="AK10" s="391">
        <f t="shared" si="23"/>
        <v>1344678.5585982075</v>
      </c>
      <c r="AL10" s="391">
        <f t="shared" si="7"/>
        <v>0</v>
      </c>
      <c r="AM10" s="391">
        <f t="shared" si="8"/>
        <v>-1040046.0527071652</v>
      </c>
      <c r="AN10" s="391">
        <f t="shared" si="24"/>
        <v>7344834.3833685657</v>
      </c>
      <c r="AO10" s="391">
        <f t="shared" si="9"/>
        <v>5750330.3203717219</v>
      </c>
      <c r="AP10" s="391">
        <f t="shared" si="28"/>
        <v>26668800.719272446</v>
      </c>
      <c r="AQ10" s="285" t="b">
        <f t="shared" si="10"/>
        <v>1</v>
      </c>
    </row>
    <row r="11" spans="1:43" x14ac:dyDescent="0.25">
      <c r="A11" s="107">
        <f t="shared" si="11"/>
        <v>5</v>
      </c>
      <c r="B11" s="107">
        <f t="shared" si="12"/>
        <v>2027</v>
      </c>
      <c r="C11" s="390">
        <f>IF(INPUTS!$B$7="yes", Transpose!B7*$B$3*'Inflation Index'!D12, Transpose!B7*$B$3)</f>
        <v>611385.25891608</v>
      </c>
      <c r="D11" s="390">
        <f>Transpose!C7*'Inflation Index'!C12*$B$3</f>
        <v>434451.83133588429</v>
      </c>
      <c r="E11" s="390">
        <f>Transpose!D7*'Inflation Index'!C12</f>
        <v>1182411.5143358903</v>
      </c>
      <c r="F11" s="390">
        <f>'AVOIDED COST - ALT 1'!S18</f>
        <v>-165289.17532304907</v>
      </c>
      <c r="G11" s="390">
        <f t="shared" si="13"/>
        <v>2062959.4292648057</v>
      </c>
      <c r="H11" s="390">
        <f t="shared" si="0"/>
        <v>1488578.4736455777</v>
      </c>
      <c r="I11" s="285"/>
      <c r="J11" s="107">
        <f t="shared" si="14"/>
        <v>5</v>
      </c>
      <c r="K11" s="107">
        <f t="shared" si="15"/>
        <v>2027</v>
      </c>
      <c r="L11" s="401">
        <f>IF(INPUTS!$B$7="yes", Transpose!E7*$B$3*'Inflation Index'!D12, Transpose!E7*$B$3)</f>
        <v>0</v>
      </c>
      <c r="M11" s="390">
        <f>Transpose!F7*$B$3*'Inflation Index'!C12</f>
        <v>137115.29897552138</v>
      </c>
      <c r="N11" s="390">
        <f>'OPERATING COST ALT 2'!$R$91*'Inflation Index'!$C12</f>
        <v>0</v>
      </c>
      <c r="O11" s="390">
        <f>'AVOIDED COST - ALT 2'!S18</f>
        <v>-1085614.5918761182</v>
      </c>
      <c r="P11" s="390">
        <f t="shared" si="16"/>
        <v>-948499.29290059686</v>
      </c>
      <c r="Q11" s="390">
        <f t="shared" si="17"/>
        <v>-684412.69840340794</v>
      </c>
      <c r="R11" s="285"/>
      <c r="S11" s="392">
        <f t="shared" si="25"/>
        <v>16731223.831438042</v>
      </c>
      <c r="T11" s="104"/>
      <c r="U11" s="285">
        <f t="shared" si="26"/>
        <v>2027</v>
      </c>
      <c r="V11" s="217">
        <f>'QUANTITIES - ALT 1'!F9</f>
        <v>35164</v>
      </c>
      <c r="W11" s="391">
        <f t="shared" si="18"/>
        <v>695727.26665325114</v>
      </c>
      <c r="X11" s="391">
        <f t="shared" si="1"/>
        <v>182389.51777325117</v>
      </c>
      <c r="Y11" s="391">
        <f t="shared" si="19"/>
        <v>167720.30582546198</v>
      </c>
      <c r="Z11" s="391">
        <f t="shared" si="2"/>
        <v>1182411.5143358903</v>
      </c>
      <c r="AA11" s="391">
        <f t="shared" si="3"/>
        <v>-165289.17532304907</v>
      </c>
      <c r="AB11" s="391">
        <f t="shared" si="20"/>
        <v>2062959.4292648057</v>
      </c>
      <c r="AC11" s="391">
        <f t="shared" si="4"/>
        <v>1488578.4736455777</v>
      </c>
      <c r="AD11" s="391">
        <f t="shared" si="27"/>
        <v>9253164.1894309949</v>
      </c>
      <c r="AE11" s="392" t="b">
        <f t="shared" si="21"/>
        <v>1</v>
      </c>
      <c r="AF11" s="402"/>
      <c r="AG11" s="285">
        <f t="shared" si="22"/>
        <v>2027</v>
      </c>
      <c r="AH11" s="217">
        <f>'QUANTITIES - ALT 2'!F9</f>
        <v>0</v>
      </c>
      <c r="AI11" s="391">
        <f t="shared" si="5"/>
        <v>57563.097806684033</v>
      </c>
      <c r="AJ11" s="391">
        <f t="shared" si="6"/>
        <v>57563.097806684033</v>
      </c>
      <c r="AK11" s="391">
        <f t="shared" si="23"/>
        <v>21989.103362153306</v>
      </c>
      <c r="AL11" s="391">
        <f t="shared" si="7"/>
        <v>0</v>
      </c>
      <c r="AM11" s="391">
        <f t="shared" si="8"/>
        <v>-1085614.5918761182</v>
      </c>
      <c r="AN11" s="391">
        <f t="shared" si="24"/>
        <v>-948499.29290059686</v>
      </c>
      <c r="AO11" s="391">
        <f t="shared" si="9"/>
        <v>-684412.69840340794</v>
      </c>
      <c r="AP11" s="391">
        <f t="shared" si="28"/>
        <v>25984388.020869039</v>
      </c>
      <c r="AQ11" s="285" t="b">
        <f t="shared" si="10"/>
        <v>1</v>
      </c>
    </row>
    <row r="12" spans="1:43" x14ac:dyDescent="0.25">
      <c r="A12" s="107">
        <f t="shared" si="11"/>
        <v>6</v>
      </c>
      <c r="B12" s="107">
        <f t="shared" si="12"/>
        <v>2028</v>
      </c>
      <c r="C12" s="390">
        <f>IF(INPUTS!$B$7="yes", Transpose!B8*$B$3*'Inflation Index'!D13, Transpose!B8*$B$3)</f>
        <v>611385.25891608</v>
      </c>
      <c r="D12" s="390">
        <f>Transpose!C8*'Inflation Index'!C13*$B$3</f>
        <v>446612.5823280316</v>
      </c>
      <c r="E12" s="390">
        <f>Transpose!D8*'Inflation Index'!C13</f>
        <v>1151012.0564237717</v>
      </c>
      <c r="F12" s="390">
        <f>'AVOIDED COST - ALT 1'!S19</f>
        <v>-207860.34069690329</v>
      </c>
      <c r="G12" s="390">
        <f t="shared" si="13"/>
        <v>2001149.5569709796</v>
      </c>
      <c r="H12" s="390">
        <f t="shared" si="0"/>
        <v>1330855.3541792317</v>
      </c>
      <c r="I12" s="285"/>
      <c r="J12" s="107">
        <f t="shared" si="14"/>
        <v>6</v>
      </c>
      <c r="K12" s="107">
        <f t="shared" si="15"/>
        <v>2028</v>
      </c>
      <c r="L12" s="401">
        <f>IF(INPUTS!$B$7="yes", Transpose!E8*$B$3*'Inflation Index'!D13, Transpose!E8*$B$3)</f>
        <v>0</v>
      </c>
      <c r="M12" s="390">
        <f>Transpose!F8*$B$3*'Inflation Index'!C13</f>
        <v>139610.88404952147</v>
      </c>
      <c r="N12" s="390">
        <f>'OPERATING COST ALT 2'!$S$91*'Inflation Index'!$C13</f>
        <v>0</v>
      </c>
      <c r="O12" s="390">
        <f>'AVOIDED COST - ALT 2'!S19</f>
        <v>-1137683.9937837543</v>
      </c>
      <c r="P12" s="390">
        <f t="shared" si="16"/>
        <v>-998073.10973423277</v>
      </c>
      <c r="Q12" s="390">
        <f t="shared" si="17"/>
        <v>-663763.95373600873</v>
      </c>
      <c r="R12" s="285"/>
      <c r="S12" s="392">
        <f t="shared" si="25"/>
        <v>14736604.523522802</v>
      </c>
      <c r="T12" s="104"/>
      <c r="U12" s="285">
        <f t="shared" si="26"/>
        <v>2028</v>
      </c>
      <c r="V12" s="217">
        <f>'QUANTITIES - ALT 1'!F10</f>
        <v>33944</v>
      </c>
      <c r="W12" s="391">
        <f t="shared" si="18"/>
        <v>700832.53575154976</v>
      </c>
      <c r="X12" s="391">
        <f t="shared" si="1"/>
        <v>187494.78687154979</v>
      </c>
      <c r="Y12" s="391">
        <f t="shared" si="19"/>
        <v>169670.51862101207</v>
      </c>
      <c r="Z12" s="391">
        <f t="shared" si="2"/>
        <v>1151012.0564237717</v>
      </c>
      <c r="AA12" s="391">
        <f t="shared" si="3"/>
        <v>-207860.34069690329</v>
      </c>
      <c r="AB12" s="391">
        <f t="shared" si="20"/>
        <v>2001149.5569709796</v>
      </c>
      <c r="AC12" s="391">
        <f t="shared" si="4"/>
        <v>1330855.3541792317</v>
      </c>
      <c r="AD12" s="391">
        <f t="shared" si="27"/>
        <v>10584019.543610226</v>
      </c>
      <c r="AE12" s="392" t="b">
        <f t="shared" si="21"/>
        <v>1</v>
      </c>
      <c r="AF12" s="402"/>
      <c r="AG12" s="285">
        <f t="shared" si="22"/>
        <v>2028</v>
      </c>
      <c r="AH12" s="217">
        <f>'QUANTITIES - ALT 2'!F10</f>
        <v>0</v>
      </c>
      <c r="AI12" s="391">
        <f t="shared" si="5"/>
        <v>58610.782556474165</v>
      </c>
      <c r="AJ12" s="391">
        <f t="shared" si="6"/>
        <v>58610.782556474165</v>
      </c>
      <c r="AK12" s="391">
        <f t="shared" si="23"/>
        <v>22389.318936573138</v>
      </c>
      <c r="AL12" s="391">
        <f t="shared" si="7"/>
        <v>0</v>
      </c>
      <c r="AM12" s="391">
        <f t="shared" si="8"/>
        <v>-1137683.9937837543</v>
      </c>
      <c r="AN12" s="391">
        <f t="shared" si="24"/>
        <v>-998073.10973423277</v>
      </c>
      <c r="AO12" s="391">
        <f t="shared" si="9"/>
        <v>-663763.95373600873</v>
      </c>
      <c r="AP12" s="391">
        <f t="shared" si="28"/>
        <v>25320624.067133032</v>
      </c>
      <c r="AQ12" s="285" t="b">
        <f t="shared" si="10"/>
        <v>1</v>
      </c>
    </row>
    <row r="13" spans="1:43" x14ac:dyDescent="0.25">
      <c r="A13" s="107">
        <f t="shared" si="11"/>
        <v>7</v>
      </c>
      <c r="B13" s="107">
        <f t="shared" si="12"/>
        <v>2029</v>
      </c>
      <c r="C13" s="390">
        <f>IF(INPUTS!$B$7="yes", Transpose!B9*$B$3*'Inflation Index'!D14, Transpose!B9*$B$3)</f>
        <v>611385.25891608</v>
      </c>
      <c r="D13" s="390">
        <f>Transpose!C9*'Inflation Index'!C14*$B$3</f>
        <v>459131.17927327531</v>
      </c>
      <c r="E13" s="390">
        <f>Transpose!D9*'Inflation Index'!C14</f>
        <v>1118486.0289979184</v>
      </c>
      <c r="F13" s="390">
        <f>'AVOIDED COST - ALT 1'!S20</f>
        <v>-259043.99864682992</v>
      </c>
      <c r="G13" s="390">
        <f t="shared" si="13"/>
        <v>1929958.4685404433</v>
      </c>
      <c r="H13" s="390">
        <f t="shared" si="0"/>
        <v>1182958.5683314113</v>
      </c>
      <c r="I13" s="285"/>
      <c r="J13" s="107">
        <f t="shared" si="14"/>
        <v>7</v>
      </c>
      <c r="K13" s="107">
        <f t="shared" si="15"/>
        <v>2029</v>
      </c>
      <c r="L13" s="401">
        <f>IF(INPUTS!$B$7="yes", Transpose!E9*$B$3*'Inflation Index'!D14, Transpose!E9*$B$3)</f>
        <v>0</v>
      </c>
      <c r="M13" s="390">
        <f>Transpose!F9*$B$3*'Inflation Index'!C14</f>
        <v>142170.18978363005</v>
      </c>
      <c r="N13" s="390">
        <f>'OPERATING COST ALT 2'!$T$91*'Inflation Index'!$C14</f>
        <v>0</v>
      </c>
      <c r="O13" s="390">
        <f>'AVOIDED COST - ALT 2'!S20</f>
        <v>-1215281.1421009891</v>
      </c>
      <c r="P13" s="390">
        <f t="shared" si="16"/>
        <v>-1073110.9523173592</v>
      </c>
      <c r="Q13" s="390">
        <f t="shared" si="17"/>
        <v>-657758.08987958997</v>
      </c>
      <c r="R13" s="285"/>
      <c r="S13" s="392">
        <f t="shared" si="25"/>
        <v>12895887.865311801</v>
      </c>
      <c r="T13" s="104"/>
      <c r="U13" s="285">
        <f t="shared" si="26"/>
        <v>2029</v>
      </c>
      <c r="V13" s="217">
        <f>'QUANTITIES - ALT 1'!F11</f>
        <v>32724</v>
      </c>
      <c r="W13" s="391">
        <f t="shared" si="18"/>
        <v>706088.03404930106</v>
      </c>
      <c r="X13" s="391">
        <f t="shared" si="1"/>
        <v>192750.28516930112</v>
      </c>
      <c r="Y13" s="391">
        <f t="shared" si="19"/>
        <v>171678.11897075307</v>
      </c>
      <c r="Z13" s="391">
        <f t="shared" si="2"/>
        <v>1118486.0289979184</v>
      </c>
      <c r="AA13" s="391">
        <f t="shared" si="3"/>
        <v>-259043.99864682992</v>
      </c>
      <c r="AB13" s="391">
        <f t="shared" si="20"/>
        <v>1929958.4685404433</v>
      </c>
      <c r="AC13" s="391">
        <f t="shared" si="4"/>
        <v>1182958.5683314113</v>
      </c>
      <c r="AD13" s="391">
        <f t="shared" si="27"/>
        <v>11766978.111941637</v>
      </c>
      <c r="AE13" s="392" t="b">
        <f t="shared" si="21"/>
        <v>1</v>
      </c>
      <c r="AF13" s="402"/>
      <c r="AG13" s="285">
        <f t="shared" si="22"/>
        <v>2029</v>
      </c>
      <c r="AH13" s="217">
        <f>'QUANTITIES - ALT 2'!F11</f>
        <v>0</v>
      </c>
      <c r="AI13" s="391">
        <f t="shared" si="5"/>
        <v>59685.218213110849</v>
      </c>
      <c r="AJ13" s="391">
        <f t="shared" si="6"/>
        <v>59685.218213110849</v>
      </c>
      <c r="AK13" s="391">
        <f t="shared" si="23"/>
        <v>22799.75335740835</v>
      </c>
      <c r="AL13" s="391">
        <f t="shared" si="7"/>
        <v>0</v>
      </c>
      <c r="AM13" s="391">
        <f t="shared" si="8"/>
        <v>-1215281.1421009891</v>
      </c>
      <c r="AN13" s="391">
        <f t="shared" si="24"/>
        <v>-1073110.9523173592</v>
      </c>
      <c r="AO13" s="391">
        <f t="shared" si="9"/>
        <v>-657758.08987958997</v>
      </c>
      <c r="AP13" s="391">
        <f t="shared" si="28"/>
        <v>24662865.977253441</v>
      </c>
      <c r="AQ13" s="285" t="b">
        <f t="shared" si="10"/>
        <v>1</v>
      </c>
    </row>
    <row r="14" spans="1:43" x14ac:dyDescent="0.25">
      <c r="A14" s="107">
        <f t="shared" si="11"/>
        <v>8</v>
      </c>
      <c r="B14" s="107">
        <f t="shared" si="12"/>
        <v>2030</v>
      </c>
      <c r="C14" s="390">
        <f>IF(INPUTS!$B$7="yes", Transpose!B10*$B$3*'Inflation Index'!D15, Transpose!B10*$B$3)</f>
        <v>611385.25891608</v>
      </c>
      <c r="D14" s="390">
        <f>Transpose!C10*'Inflation Index'!C15*$B$3</f>
        <v>471815.01569080405</v>
      </c>
      <c r="E14" s="390">
        <f>Transpose!D10*'Inflation Index'!C15</f>
        <v>1084050.6338376049</v>
      </c>
      <c r="F14" s="390">
        <f>'AVOIDED COST - ALT 1'!S21</f>
        <v>-308137.4802942964</v>
      </c>
      <c r="G14" s="390">
        <f t="shared" si="13"/>
        <v>1859113.4281501924</v>
      </c>
      <c r="H14" s="390">
        <f t="shared" si="0"/>
        <v>1050262.1646374825</v>
      </c>
      <c r="I14" s="285"/>
      <c r="J14" s="107">
        <f t="shared" si="14"/>
        <v>8</v>
      </c>
      <c r="K14" s="107">
        <f t="shared" si="15"/>
        <v>2030</v>
      </c>
      <c r="L14" s="401">
        <f>IF(INPUTS!$B$7="yes", Transpose!E10*$B$3*'Inflation Index'!D15, Transpose!E10*$B$3)</f>
        <v>0</v>
      </c>
      <c r="M14" s="390">
        <f>Transpose!F10*$B$3*'Inflation Index'!C15</f>
        <v>144732.3463177766</v>
      </c>
      <c r="N14" s="390">
        <f>'OPERATING COST ALT 2'!$U$91*'Inflation Index'!$C15</f>
        <v>0</v>
      </c>
      <c r="O14" s="390">
        <f>'AVOIDED COST - ALT 2'!S21</f>
        <v>-1264898.8668557275</v>
      </c>
      <c r="P14" s="390">
        <f t="shared" si="16"/>
        <v>-1120166.520537951</v>
      </c>
      <c r="Q14" s="390">
        <f t="shared" si="17"/>
        <v>-632811.5847052997</v>
      </c>
      <c r="R14" s="285"/>
      <c r="S14" s="392">
        <f t="shared" si="25"/>
        <v>11212814.115969019</v>
      </c>
      <c r="T14" s="104"/>
      <c r="U14" s="285">
        <f t="shared" si="26"/>
        <v>2030</v>
      </c>
      <c r="V14" s="217">
        <f>'QUANTITIES - ALT 1'!F12</f>
        <v>31504</v>
      </c>
      <c r="W14" s="391">
        <f t="shared" si="18"/>
        <v>711412.9024025877</v>
      </c>
      <c r="X14" s="391">
        <f t="shared" si="1"/>
        <v>198075.15352258776</v>
      </c>
      <c r="Y14" s="391">
        <f t="shared" si="19"/>
        <v>173712.21868170856</v>
      </c>
      <c r="Z14" s="391">
        <f t="shared" si="2"/>
        <v>1084050.6338376049</v>
      </c>
      <c r="AA14" s="391">
        <f t="shared" si="3"/>
        <v>-308137.4802942964</v>
      </c>
      <c r="AB14" s="391">
        <f t="shared" si="20"/>
        <v>1859113.4281501924</v>
      </c>
      <c r="AC14" s="391">
        <f t="shared" si="4"/>
        <v>1050262.1646374825</v>
      </c>
      <c r="AD14" s="391">
        <f t="shared" si="27"/>
        <v>12817240.276579119</v>
      </c>
      <c r="AE14" s="392" t="b">
        <f t="shared" si="21"/>
        <v>1</v>
      </c>
      <c r="AF14" s="402"/>
      <c r="AG14" s="285">
        <f t="shared" si="22"/>
        <v>2030</v>
      </c>
      <c r="AH14" s="217">
        <f>'QUANTITIES - ALT 2'!F12</f>
        <v>0</v>
      </c>
      <c r="AI14" s="391">
        <f t="shared" si="5"/>
        <v>60760.850679167335</v>
      </c>
      <c r="AJ14" s="391">
        <f t="shared" si="6"/>
        <v>60760.850679167335</v>
      </c>
      <c r="AK14" s="391">
        <f t="shared" si="23"/>
        <v>23210.644959441928</v>
      </c>
      <c r="AL14" s="391">
        <f t="shared" si="7"/>
        <v>0</v>
      </c>
      <c r="AM14" s="391">
        <f t="shared" si="8"/>
        <v>-1264898.8668557275</v>
      </c>
      <c r="AN14" s="391">
        <f t="shared" si="24"/>
        <v>-1120166.520537951</v>
      </c>
      <c r="AO14" s="391">
        <f t="shared" si="9"/>
        <v>-632811.5847052997</v>
      </c>
      <c r="AP14" s="391">
        <f t="shared" si="28"/>
        <v>24030054.39254814</v>
      </c>
      <c r="AQ14" s="285" t="b">
        <f t="shared" si="10"/>
        <v>1</v>
      </c>
    </row>
    <row r="15" spans="1:43" x14ac:dyDescent="0.25">
      <c r="A15" s="107">
        <f t="shared" si="11"/>
        <v>9</v>
      </c>
      <c r="B15" s="107">
        <f t="shared" si="12"/>
        <v>2031</v>
      </c>
      <c r="C15" s="390">
        <f>IF(INPUTS!$B$7="yes", Transpose!B11*$B$3*'Inflation Index'!D16, Transpose!B11*$B$3)</f>
        <v>611385.25891608</v>
      </c>
      <c r="D15" s="390">
        <f>Transpose!C11*'Inflation Index'!C16*$B$3</f>
        <v>484803.31832126074</v>
      </c>
      <c r="E15" s="390">
        <f>Transpose!D11*'Inflation Index'!C16</f>
        <v>1047729.2762638578</v>
      </c>
      <c r="F15" s="390">
        <f>'AVOIDED COST - ALT 1'!S22</f>
        <v>-361847.03937900707</v>
      </c>
      <c r="G15" s="390">
        <f t="shared" si="13"/>
        <v>1782070.8141221912</v>
      </c>
      <c r="H15" s="390">
        <f t="shared" si="0"/>
        <v>927869.82658124552</v>
      </c>
      <c r="I15" s="285"/>
      <c r="J15" s="107">
        <f t="shared" si="14"/>
        <v>9</v>
      </c>
      <c r="K15" s="107">
        <f t="shared" si="15"/>
        <v>2031</v>
      </c>
      <c r="L15" s="401">
        <f>IF(INPUTS!$B$7="yes", Transpose!E11*$B$3*'Inflation Index'!D16, Transpose!E11*$B$3)</f>
        <v>0</v>
      </c>
      <c r="M15" s="390">
        <f>Transpose!F11*$B$3*'Inflation Index'!C16</f>
        <v>147339.58772659811</v>
      </c>
      <c r="N15" s="390">
        <f>'OPERATING COST ALT 2'!$V$91*'Inflation Index'!$C16</f>
        <v>0</v>
      </c>
      <c r="O15" s="390">
        <f>'AVOIDED COST - ALT 2'!S22</f>
        <v>-1320333.9111229479</v>
      </c>
      <c r="P15" s="390">
        <f t="shared" si="16"/>
        <v>-1172994.3233963498</v>
      </c>
      <c r="Q15" s="390">
        <f t="shared" si="17"/>
        <v>-610742.30653772957</v>
      </c>
      <c r="R15" s="285"/>
      <c r="S15" s="392">
        <f t="shared" si="25"/>
        <v>9674201.982850045</v>
      </c>
      <c r="T15" s="104"/>
      <c r="U15" s="285">
        <f t="shared" si="26"/>
        <v>2031</v>
      </c>
      <c r="V15" s="217">
        <f>'QUANTITIES - ALT 1'!F13</f>
        <v>30284</v>
      </c>
      <c r="W15" s="391">
        <f t="shared" si="18"/>
        <v>716865.59032469371</v>
      </c>
      <c r="X15" s="391">
        <f t="shared" si="1"/>
        <v>203527.84144469383</v>
      </c>
      <c r="Y15" s="391">
        <f t="shared" si="19"/>
        <v>175795.14546795309</v>
      </c>
      <c r="Z15" s="391">
        <f t="shared" si="2"/>
        <v>1047729.2762638578</v>
      </c>
      <c r="AA15" s="391">
        <f t="shared" si="3"/>
        <v>-361847.03937900707</v>
      </c>
      <c r="AB15" s="391">
        <f t="shared" si="20"/>
        <v>1782070.8141221912</v>
      </c>
      <c r="AC15" s="391">
        <f t="shared" si="4"/>
        <v>927869.82658124552</v>
      </c>
      <c r="AD15" s="391">
        <f t="shared" si="27"/>
        <v>13745110.103160365</v>
      </c>
      <c r="AE15" s="392" t="b">
        <f t="shared" si="21"/>
        <v>1</v>
      </c>
      <c r="AF15" s="402"/>
      <c r="AG15" s="285">
        <f t="shared" si="22"/>
        <v>2031</v>
      </c>
      <c r="AH15" s="217">
        <f>'QUANTITIES - ALT 2'!F13</f>
        <v>0</v>
      </c>
      <c r="AI15" s="391">
        <f t="shared" si="5"/>
        <v>61855.410464566798</v>
      </c>
      <c r="AJ15" s="391">
        <f t="shared" si="6"/>
        <v>61855.410464566798</v>
      </c>
      <c r="AK15" s="391">
        <f t="shared" si="23"/>
        <v>23628.766797464523</v>
      </c>
      <c r="AL15" s="391">
        <f t="shared" si="7"/>
        <v>0</v>
      </c>
      <c r="AM15" s="391">
        <f t="shared" si="8"/>
        <v>-1320333.9111229479</v>
      </c>
      <c r="AN15" s="391">
        <f t="shared" si="24"/>
        <v>-1172994.3233963498</v>
      </c>
      <c r="AO15" s="391">
        <f t="shared" si="9"/>
        <v>-610742.30653772957</v>
      </c>
      <c r="AP15" s="391">
        <f t="shared" si="28"/>
        <v>23419312.086010411</v>
      </c>
      <c r="AQ15" s="285" t="b">
        <f t="shared" si="10"/>
        <v>1</v>
      </c>
    </row>
    <row r="16" spans="1:43" x14ac:dyDescent="0.25">
      <c r="A16" s="107">
        <f t="shared" si="11"/>
        <v>10</v>
      </c>
      <c r="B16" s="107">
        <f t="shared" si="12"/>
        <v>2032</v>
      </c>
      <c r="C16" s="390">
        <f>IF(INPUTS!$B$7="yes", Transpose!B12*$B$3*'Inflation Index'!D17, Transpose!B12*$B$3)</f>
        <v>611385.25891608</v>
      </c>
      <c r="D16" s="390">
        <f>Transpose!C12*'Inflation Index'!C17*$B$3</f>
        <v>497982.22014327551</v>
      </c>
      <c r="E16" s="390">
        <f>Transpose!D12*'Inflation Index'!C17</f>
        <v>1009774.3089460185</v>
      </c>
      <c r="F16" s="390">
        <f>'AVOIDED COST - ALT 1'!S23</f>
        <v>-426634.46999211051</v>
      </c>
      <c r="G16" s="390">
        <f t="shared" si="13"/>
        <v>1692507.3180132634</v>
      </c>
      <c r="H16" s="390">
        <f t="shared" si="0"/>
        <v>812199.86223651946</v>
      </c>
      <c r="I16" s="285"/>
      <c r="J16" s="107">
        <f t="shared" si="14"/>
        <v>10</v>
      </c>
      <c r="K16" s="107">
        <f t="shared" si="15"/>
        <v>2032</v>
      </c>
      <c r="L16" s="401">
        <f>IF(INPUTS!$B$7="yes", Transpose!E12*$B$3*'Inflation Index'!D17, Transpose!E12*$B$3)</f>
        <v>0</v>
      </c>
      <c r="M16" s="390">
        <f>Transpose!F12*$B$3*'Inflation Index'!C17</f>
        <v>149956.38459480618</v>
      </c>
      <c r="N16" s="390">
        <f>'OPERATING COST ALT 2'!$W$91*'Inflation Index'!$C17</f>
        <v>0</v>
      </c>
      <c r="O16" s="390">
        <f>'AVOIDED COST - ALT 2'!S23</f>
        <v>-1401061.5187459972</v>
      </c>
      <c r="P16" s="390">
        <f t="shared" si="16"/>
        <v>-1251105.134151191</v>
      </c>
      <c r="Q16" s="390">
        <f t="shared" si="17"/>
        <v>-600379.92556144239</v>
      </c>
      <c r="R16" s="285"/>
      <c r="S16" s="392">
        <f t="shared" si="25"/>
        <v>8261622.1950520836</v>
      </c>
      <c r="T16" s="104"/>
      <c r="U16" s="285">
        <f t="shared" si="26"/>
        <v>2032</v>
      </c>
      <c r="V16" s="217">
        <f>'QUANTITIES - ALT 1'!F14</f>
        <v>29064</v>
      </c>
      <c r="W16" s="391">
        <f t="shared" si="18"/>
        <v>722398.29470001487</v>
      </c>
      <c r="X16" s="391">
        <f t="shared" si="1"/>
        <v>209060.5458200149</v>
      </c>
      <c r="Y16" s="391">
        <f t="shared" si="19"/>
        <v>177908.63853932574</v>
      </c>
      <c r="Z16" s="391">
        <f t="shared" si="2"/>
        <v>1009774.3089460185</v>
      </c>
      <c r="AA16" s="391">
        <f t="shared" si="3"/>
        <v>-426634.46999211051</v>
      </c>
      <c r="AB16" s="391">
        <f t="shared" si="20"/>
        <v>1692507.3180132634</v>
      </c>
      <c r="AC16" s="391">
        <f t="shared" si="4"/>
        <v>812199.86223651946</v>
      </c>
      <c r="AD16" s="391">
        <f t="shared" si="27"/>
        <v>14557309.965396885</v>
      </c>
      <c r="AE16" s="392" t="b">
        <f t="shared" si="21"/>
        <v>1</v>
      </c>
      <c r="AF16" s="402"/>
      <c r="AG16" s="285">
        <f t="shared" si="22"/>
        <v>2032</v>
      </c>
      <c r="AH16" s="217">
        <f>'QUANTITIES - ALT 2'!F14</f>
        <v>0</v>
      </c>
      <c r="AI16" s="391">
        <f t="shared" si="5"/>
        <v>62953.981777836343</v>
      </c>
      <c r="AJ16" s="391">
        <f t="shared" si="6"/>
        <v>62953.981777836343</v>
      </c>
      <c r="AK16" s="391">
        <f t="shared" si="23"/>
        <v>24048.421039133489</v>
      </c>
      <c r="AL16" s="391">
        <f t="shared" si="7"/>
        <v>0</v>
      </c>
      <c r="AM16" s="391">
        <f t="shared" si="8"/>
        <v>-1401061.5187459972</v>
      </c>
      <c r="AN16" s="391">
        <f t="shared" si="24"/>
        <v>-1251105.134151191</v>
      </c>
      <c r="AO16" s="391">
        <f t="shared" si="9"/>
        <v>-600379.92556144239</v>
      </c>
      <c r="AP16" s="391">
        <f t="shared" si="28"/>
        <v>22818932.160448968</v>
      </c>
      <c r="AQ16" s="285" t="b">
        <f t="shared" si="10"/>
        <v>1</v>
      </c>
    </row>
    <row r="17" spans="1:43" x14ac:dyDescent="0.25">
      <c r="A17" s="107">
        <f t="shared" si="11"/>
        <v>11</v>
      </c>
      <c r="B17" s="107">
        <f t="shared" si="12"/>
        <v>2033</v>
      </c>
      <c r="C17" s="390">
        <f>IF(INPUTS!$B$7="yes", Transpose!B13*$B$3*'Inflation Index'!D18, Transpose!B13*$B$3)</f>
        <v>611385.25891608</v>
      </c>
      <c r="D17" s="390">
        <f>Transpose!C13*'Inflation Index'!C18*$B$3</f>
        <v>511387.36019151937</v>
      </c>
      <c r="E17" s="390">
        <f>Transpose!D13*'Inflation Index'!C18</f>
        <v>1136602.8579513829</v>
      </c>
      <c r="F17" s="390">
        <f>'AVOIDED COST - ALT 1'!S24</f>
        <v>-342020.46713817626</v>
      </c>
      <c r="G17" s="390">
        <f t="shared" si="13"/>
        <v>1917355.0099208062</v>
      </c>
      <c r="H17" s="390">
        <f t="shared" si="0"/>
        <v>848018.15633589425</v>
      </c>
      <c r="I17" s="285"/>
      <c r="J17" s="107">
        <f t="shared" si="14"/>
        <v>11</v>
      </c>
      <c r="K17" s="107">
        <f t="shared" si="15"/>
        <v>2033</v>
      </c>
      <c r="L17" s="401">
        <f>IF(INPUTS!$B$7="yes", Transpose!E13*$B$3*'Inflation Index'!D18, Transpose!E13*$B$3)</f>
        <v>0</v>
      </c>
      <c r="M17" s="390">
        <f>Transpose!F13*$B$3*'Inflation Index'!C18</f>
        <v>152593.11066698364</v>
      </c>
      <c r="N17" s="390">
        <f>'OPERATING COST ALT 2'!$X$91*'Inflation Index'!$C18</f>
        <v>1353656.3733611219</v>
      </c>
      <c r="O17" s="390">
        <f>'AVOIDED COST - ALT 2'!S24</f>
        <v>-1021082.126686043</v>
      </c>
      <c r="P17" s="390">
        <f t="shared" si="16"/>
        <v>485167.35734206263</v>
      </c>
      <c r="Q17" s="390">
        <f t="shared" si="17"/>
        <v>214582.44600438786</v>
      </c>
      <c r="R17" s="285"/>
      <c r="S17" s="392">
        <f t="shared" si="25"/>
        <v>7628186.4847205775</v>
      </c>
      <c r="T17" s="104"/>
      <c r="U17" s="285">
        <f t="shared" si="26"/>
        <v>2033</v>
      </c>
      <c r="V17" s="217">
        <f>'QUANTITIES - ALT 1'!F15</f>
        <v>27844</v>
      </c>
      <c r="W17" s="391">
        <f t="shared" si="18"/>
        <v>728025.9773399157</v>
      </c>
      <c r="X17" s="391">
        <f t="shared" si="1"/>
        <v>214688.22845991576</v>
      </c>
      <c r="Y17" s="391">
        <f t="shared" si="19"/>
        <v>180058.41330776786</v>
      </c>
      <c r="Z17" s="391">
        <f t="shared" si="2"/>
        <v>1136602.8579513829</v>
      </c>
      <c r="AA17" s="391">
        <f t="shared" si="3"/>
        <v>-342020.46713817626</v>
      </c>
      <c r="AB17" s="391">
        <f t="shared" si="20"/>
        <v>1917355.0099208062</v>
      </c>
      <c r="AC17" s="391">
        <f t="shared" si="4"/>
        <v>848018.15633589425</v>
      </c>
      <c r="AD17" s="391">
        <f t="shared" si="27"/>
        <v>15405328.121732779</v>
      </c>
      <c r="AE17" s="392" t="b">
        <f t="shared" si="21"/>
        <v>1</v>
      </c>
      <c r="AF17" s="402"/>
      <c r="AG17" s="285">
        <f t="shared" si="22"/>
        <v>2033</v>
      </c>
      <c r="AH17" s="217">
        <f>'QUANTITIES - ALT 2'!F15</f>
        <v>0</v>
      </c>
      <c r="AI17" s="391">
        <f t="shared" si="5"/>
        <v>64060.919675475918</v>
      </c>
      <c r="AJ17" s="391">
        <f t="shared" si="6"/>
        <v>64060.919675475918</v>
      </c>
      <c r="AK17" s="391">
        <f t="shared" si="23"/>
        <v>24471.271316031809</v>
      </c>
      <c r="AL17" s="391">
        <f t="shared" si="7"/>
        <v>1353656.3733611219</v>
      </c>
      <c r="AM17" s="391">
        <f t="shared" si="8"/>
        <v>-1021082.126686043</v>
      </c>
      <c r="AN17" s="391">
        <f t="shared" si="24"/>
        <v>485167.35734206263</v>
      </c>
      <c r="AO17" s="391">
        <f t="shared" si="9"/>
        <v>214582.44600438786</v>
      </c>
      <c r="AP17" s="391">
        <f t="shared" si="28"/>
        <v>23033514.606453355</v>
      </c>
      <c r="AQ17" s="285" t="b">
        <f t="shared" si="10"/>
        <v>1</v>
      </c>
    </row>
    <row r="18" spans="1:43" x14ac:dyDescent="0.25">
      <c r="A18" s="107">
        <f t="shared" si="11"/>
        <v>12</v>
      </c>
      <c r="B18" s="107">
        <f t="shared" si="12"/>
        <v>2034</v>
      </c>
      <c r="C18" s="390">
        <f>IF(INPUTS!$B$7="yes", Transpose!B14*$B$3*'Inflation Index'!D19, Transpose!B14*$B$3)</f>
        <v>612923.30005037622</v>
      </c>
      <c r="D18" s="390">
        <f>Transpose!C14*'Inflation Index'!C19*$B$3</f>
        <v>525030.29002962599</v>
      </c>
      <c r="E18" s="390">
        <f>Transpose!D14*'Inflation Index'!C19</f>
        <v>1097563.444107356</v>
      </c>
      <c r="F18" s="390">
        <f>'AVOIDED COST - ALT 1'!S25</f>
        <v>-376256.2539601716</v>
      </c>
      <c r="G18" s="390">
        <f t="shared" si="13"/>
        <v>1859260.7802271866</v>
      </c>
      <c r="H18" s="390">
        <f t="shared" si="0"/>
        <v>757902.23580147745</v>
      </c>
      <c r="I18" s="285"/>
      <c r="J18" s="107">
        <f t="shared" si="14"/>
        <v>12</v>
      </c>
      <c r="K18" s="107">
        <f t="shared" si="15"/>
        <v>2034</v>
      </c>
      <c r="L18" s="401">
        <f>IF(INPUTS!$B$7="yes", Transpose!E14*$B$3*'Inflation Index'!D19, Transpose!E14*$B$3)</f>
        <v>12620.551251803916</v>
      </c>
      <c r="M18" s="390">
        <f>Transpose!F14*$B$3*'Inflation Index'!C19</f>
        <v>155252.64313946496</v>
      </c>
      <c r="N18" s="390">
        <f>'OPERATING COST ALT 2'!$Y$91*'Inflation Index'!$C19</f>
        <v>1377249.1362702679</v>
      </c>
      <c r="O18" s="390">
        <f>'AVOIDED COST - ALT 2'!S25</f>
        <v>-1029683.4794370655</v>
      </c>
      <c r="P18" s="390">
        <f t="shared" si="16"/>
        <v>515438.85122447112</v>
      </c>
      <c r="Q18" s="390">
        <f t="shared" si="17"/>
        <v>210111.60022115737</v>
      </c>
      <c r="R18" s="285"/>
      <c r="S18" s="392">
        <f t="shared" si="25"/>
        <v>7080395.8491402576</v>
      </c>
      <c r="T18" s="104"/>
      <c r="U18" s="285">
        <f t="shared" si="26"/>
        <v>2034</v>
      </c>
      <c r="V18" s="217">
        <f>'QUANTITIES - ALT 1'!F16</f>
        <v>26624</v>
      </c>
      <c r="W18" s="391">
        <f t="shared" si="18"/>
        <v>735044.87411015038</v>
      </c>
      <c r="X18" s="391">
        <f t="shared" si="1"/>
        <v>220415.73888733247</v>
      </c>
      <c r="Y18" s="391">
        <f t="shared" si="19"/>
        <v>182492.9770825193</v>
      </c>
      <c r="Z18" s="391">
        <f t="shared" si="2"/>
        <v>1097563.444107356</v>
      </c>
      <c r="AA18" s="391">
        <f t="shared" si="3"/>
        <v>-376256.2539601716</v>
      </c>
      <c r="AB18" s="391">
        <f t="shared" si="20"/>
        <v>1859260.7802271862</v>
      </c>
      <c r="AC18" s="391">
        <f t="shared" si="4"/>
        <v>757902.23580147745</v>
      </c>
      <c r="AD18" s="391">
        <f t="shared" si="27"/>
        <v>16163230.357534256</v>
      </c>
      <c r="AE18" s="392" t="b">
        <f t="shared" si="21"/>
        <v>1</v>
      </c>
      <c r="AF18" s="402"/>
      <c r="AG18" s="285">
        <f t="shared" si="22"/>
        <v>2034</v>
      </c>
      <c r="AH18" s="217">
        <f>'QUANTITIES - ALT 2'!F16</f>
        <v>0</v>
      </c>
      <c r="AI18" s="391">
        <f t="shared" si="5"/>
        <v>75774.032595748446</v>
      </c>
      <c r="AJ18" s="391">
        <f t="shared" si="6"/>
        <v>65177.432048473951</v>
      </c>
      <c r="AK18" s="391">
        <f t="shared" si="23"/>
        <v>26921.729747046487</v>
      </c>
      <c r="AL18" s="391">
        <f t="shared" si="7"/>
        <v>1377249.1362702679</v>
      </c>
      <c r="AM18" s="391">
        <f t="shared" si="8"/>
        <v>-1029683.4794370655</v>
      </c>
      <c r="AN18" s="391">
        <f t="shared" si="24"/>
        <v>515438.85122447112</v>
      </c>
      <c r="AO18" s="391">
        <f t="shared" si="9"/>
        <v>210111.60022115737</v>
      </c>
      <c r="AP18" s="391">
        <f t="shared" si="28"/>
        <v>23243626.206674512</v>
      </c>
      <c r="AQ18" s="285" t="b">
        <f t="shared" si="10"/>
        <v>1</v>
      </c>
    </row>
    <row r="19" spans="1:43" x14ac:dyDescent="0.25">
      <c r="A19" s="107">
        <f t="shared" si="11"/>
        <v>13</v>
      </c>
      <c r="B19" s="107">
        <f t="shared" si="12"/>
        <v>2035</v>
      </c>
      <c r="C19" s="390">
        <f>IF(INPUTS!$B$7="yes", Transpose!B15*$B$3*'Inflation Index'!D20, Transpose!B15*$B$3)</f>
        <v>614461.34118467243</v>
      </c>
      <c r="D19" s="390">
        <f>Transpose!C15*'Inflation Index'!C20*$B$3</f>
        <v>538911.38280752092</v>
      </c>
      <c r="E19" s="390">
        <f>Transpose!D15*'Inflation Index'!C20</f>
        <v>1056950.5059529478</v>
      </c>
      <c r="F19" s="390">
        <f>'AVOIDED COST - ALT 1'!S26</f>
        <v>-422789.88242949982</v>
      </c>
      <c r="G19" s="390">
        <f t="shared" si="13"/>
        <v>1787533.347515641</v>
      </c>
      <c r="H19" s="390">
        <f t="shared" si="0"/>
        <v>671579.28900443518</v>
      </c>
      <c r="I19" s="285"/>
      <c r="J19" s="107">
        <f t="shared" si="14"/>
        <v>13</v>
      </c>
      <c r="K19" s="107">
        <f t="shared" si="15"/>
        <v>2035</v>
      </c>
      <c r="L19" s="401">
        <f>IF(INPUTS!$B$7="yes", Transpose!E15*$B$3*'Inflation Index'!D20, Transpose!E15*$B$3)</f>
        <v>25241.102503607832</v>
      </c>
      <c r="M19" s="390">
        <f>Transpose!F15*$B$3*'Inflation Index'!C20</f>
        <v>157934.48048261393</v>
      </c>
      <c r="N19" s="390">
        <f>'OPERATING COST ALT 2'!$Z$91*'Inflation Index'!$C20</f>
        <v>1401039.7661093445</v>
      </c>
      <c r="O19" s="390">
        <f>'AVOIDED COST - ALT 2'!S26</f>
        <v>-1068027.6522971322</v>
      </c>
      <c r="P19" s="390">
        <f t="shared" si="16"/>
        <v>516187.69679843402</v>
      </c>
      <c r="Q19" s="390">
        <f t="shared" si="17"/>
        <v>193932.5869867141</v>
      </c>
      <c r="R19" s="285"/>
      <c r="S19" s="392">
        <f t="shared" si="25"/>
        <v>6602749.1471225368</v>
      </c>
      <c r="T19" s="104"/>
      <c r="U19" s="285">
        <f t="shared" si="26"/>
        <v>2035</v>
      </c>
      <c r="V19" s="217">
        <f>'QUANTITIES - ALT 1'!F17</f>
        <v>25404</v>
      </c>
      <c r="W19" s="391">
        <f t="shared" si="18"/>
        <v>742163.75532194192</v>
      </c>
      <c r="X19" s="391">
        <f t="shared" si="1"/>
        <v>226243.233756306</v>
      </c>
      <c r="Y19" s="391">
        <f t="shared" si="19"/>
        <v>184965.7349139454</v>
      </c>
      <c r="Z19" s="391">
        <f t="shared" si="2"/>
        <v>1056950.5059529478</v>
      </c>
      <c r="AA19" s="391">
        <f t="shared" si="3"/>
        <v>-422789.88242949982</v>
      </c>
      <c r="AB19" s="391">
        <f t="shared" si="20"/>
        <v>1787533.347515641</v>
      </c>
      <c r="AC19" s="391">
        <f t="shared" si="4"/>
        <v>671579.28900443518</v>
      </c>
      <c r="AD19" s="391">
        <f t="shared" si="27"/>
        <v>16834809.64653869</v>
      </c>
      <c r="AE19" s="392" t="b">
        <f t="shared" si="21"/>
        <v>1</v>
      </c>
      <c r="AF19" s="402"/>
      <c r="AG19" s="285">
        <f t="shared" si="22"/>
        <v>2035</v>
      </c>
      <c r="AH19" s="217">
        <f>'QUANTITIES - ALT 2'!F17</f>
        <v>0</v>
      </c>
      <c r="AI19" s="391">
        <f t="shared" si="5"/>
        <v>87496.509441574133</v>
      </c>
      <c r="AJ19" s="391">
        <f t="shared" si="6"/>
        <v>66303.308347025159</v>
      </c>
      <c r="AK19" s="391">
        <f t="shared" si="23"/>
        <v>29375.765197622473</v>
      </c>
      <c r="AL19" s="391">
        <f t="shared" si="7"/>
        <v>1401039.7661093445</v>
      </c>
      <c r="AM19" s="391">
        <f t="shared" si="8"/>
        <v>-1068027.6522971322</v>
      </c>
      <c r="AN19" s="391">
        <f t="shared" si="24"/>
        <v>516187.69679843402</v>
      </c>
      <c r="AO19" s="391">
        <f t="shared" si="9"/>
        <v>193932.5869867141</v>
      </c>
      <c r="AP19" s="391">
        <f t="shared" si="28"/>
        <v>23437558.793661226</v>
      </c>
      <c r="AQ19" s="285" t="b">
        <f t="shared" si="10"/>
        <v>1</v>
      </c>
    </row>
    <row r="20" spans="1:43" x14ac:dyDescent="0.25">
      <c r="A20" s="107">
        <f t="shared" si="11"/>
        <v>14</v>
      </c>
      <c r="B20" s="107">
        <f t="shared" si="12"/>
        <v>2036</v>
      </c>
      <c r="C20" s="390">
        <f>IF(INPUTS!$B$7="yes", Transpose!B16*$B$3*'Inflation Index'!D21, Transpose!B16*$B$3)</f>
        <v>615999.38231896865</v>
      </c>
      <c r="D20" s="390">
        <f>Transpose!C16*'Inflation Index'!C21*$B$3</f>
        <v>553136.09278500499</v>
      </c>
      <c r="E20" s="390">
        <f>Transpose!D16*'Inflation Index'!C21</f>
        <v>1014644.9693141216</v>
      </c>
      <c r="F20" s="390">
        <f>'AVOIDED COST - ALT 1'!S27</f>
        <v>-458189.98752386466</v>
      </c>
      <c r="G20" s="390">
        <f t="shared" si="13"/>
        <v>1725590.4568942303</v>
      </c>
      <c r="H20" s="390">
        <f t="shared" si="0"/>
        <v>597518.19417641289</v>
      </c>
      <c r="I20" s="285"/>
      <c r="J20" s="107">
        <f t="shared" si="14"/>
        <v>14</v>
      </c>
      <c r="K20" s="107">
        <f t="shared" si="15"/>
        <v>2036</v>
      </c>
      <c r="L20" s="401">
        <f>IF(INPUTS!$B$7="yes", Transpose!E16*$B$3*'Inflation Index'!D21, Transpose!E16*$B$3)</f>
        <v>37861.653755411746</v>
      </c>
      <c r="M20" s="390">
        <f>Transpose!F16*$B$3*'Inflation Index'!C21</f>
        <v>160668.6616820161</v>
      </c>
      <c r="N20" s="390">
        <f>'OPERATING COST ALT 2'!$AA$91*'Inflation Index'!$C21</f>
        <v>1425294.7392881284</v>
      </c>
      <c r="O20" s="390">
        <f>'AVOIDED COST - ALT 2'!S27</f>
        <v>-1074778.1346913178</v>
      </c>
      <c r="P20" s="390">
        <f t="shared" si="16"/>
        <v>549046.92003423837</v>
      </c>
      <c r="Q20" s="390">
        <f t="shared" si="17"/>
        <v>190117.83639986147</v>
      </c>
      <c r="R20" s="285"/>
      <c r="S20" s="392">
        <f t="shared" si="25"/>
        <v>6195348.7893459853</v>
      </c>
      <c r="T20" s="104"/>
      <c r="U20" s="285">
        <f t="shared" si="26"/>
        <v>2036</v>
      </c>
      <c r="V20" s="217">
        <f>'QUANTITIES - ALT 1'!F18</f>
        <v>24184</v>
      </c>
      <c r="W20" s="391">
        <f t="shared" si="18"/>
        <v>749426.89228503034</v>
      </c>
      <c r="X20" s="391">
        <f t="shared" si="1"/>
        <v>232214.98437657638</v>
      </c>
      <c r="Y20" s="391">
        <f t="shared" si="19"/>
        <v>187493.59844236693</v>
      </c>
      <c r="Z20" s="391">
        <f t="shared" si="2"/>
        <v>1014644.9693141216</v>
      </c>
      <c r="AA20" s="391">
        <f t="shared" si="3"/>
        <v>-458189.98752386466</v>
      </c>
      <c r="AB20" s="391">
        <f t="shared" si="20"/>
        <v>1725590.4568942303</v>
      </c>
      <c r="AC20" s="391">
        <f t="shared" si="4"/>
        <v>597518.19417641289</v>
      </c>
      <c r="AD20" s="391">
        <f t="shared" si="27"/>
        <v>17432327.840715103</v>
      </c>
      <c r="AE20" s="392" t="b">
        <f t="shared" si="21"/>
        <v>1</v>
      </c>
      <c r="AF20" s="402"/>
      <c r="AG20" s="285">
        <f t="shared" si="22"/>
        <v>2036</v>
      </c>
      <c r="AH20" s="217">
        <f>'QUANTITIES - ALT 2'!F18</f>
        <v>0</v>
      </c>
      <c r="AI20" s="391">
        <f t="shared" si="5"/>
        <v>99240.961038135836</v>
      </c>
      <c r="AJ20" s="391">
        <f t="shared" si="6"/>
        <v>67451.159396312374</v>
      </c>
      <c r="AK20" s="391">
        <f t="shared" si="23"/>
        <v>31838.195002979617</v>
      </c>
      <c r="AL20" s="391">
        <f t="shared" si="7"/>
        <v>1425294.7392881284</v>
      </c>
      <c r="AM20" s="391">
        <f t="shared" si="8"/>
        <v>-1074778.1346913178</v>
      </c>
      <c r="AN20" s="391">
        <f t="shared" si="24"/>
        <v>549046.92003423837</v>
      </c>
      <c r="AO20" s="391">
        <f t="shared" si="9"/>
        <v>190117.83639986147</v>
      </c>
      <c r="AP20" s="391">
        <f t="shared" si="28"/>
        <v>23627676.630061086</v>
      </c>
      <c r="AQ20" s="285" t="b">
        <f t="shared" si="10"/>
        <v>1</v>
      </c>
    </row>
    <row r="21" spans="1:43" x14ac:dyDescent="0.25">
      <c r="A21" s="107">
        <f t="shared" si="11"/>
        <v>15</v>
      </c>
      <c r="B21" s="107">
        <f t="shared" si="12"/>
        <v>2037</v>
      </c>
      <c r="C21" s="390">
        <f>IF(INPUTS!$B$7="yes", Transpose!B17*$B$3*'Inflation Index'!D22, Transpose!B17*$B$3)</f>
        <v>617537.42345326487</v>
      </c>
      <c r="D21" s="390">
        <f>Transpose!C17*'Inflation Index'!C22*$B$3</f>
        <v>567568.29342178383</v>
      </c>
      <c r="E21" s="390">
        <f>Transpose!D17*'Inflation Index'!C22</f>
        <v>970043.05140848539</v>
      </c>
      <c r="F21" s="390">
        <f>'AVOIDED COST - ALT 1'!S28</f>
        <v>-504304.71421086235</v>
      </c>
      <c r="G21" s="390">
        <f t="shared" si="13"/>
        <v>1650844.054072672</v>
      </c>
      <c r="H21" s="390">
        <f t="shared" si="0"/>
        <v>526853.31288639992</v>
      </c>
      <c r="I21" s="285"/>
      <c r="J21" s="107">
        <f t="shared" si="14"/>
        <v>15</v>
      </c>
      <c r="K21" s="107">
        <f t="shared" si="15"/>
        <v>2037</v>
      </c>
      <c r="L21" s="401">
        <f>IF(INPUTS!$B$7="yes", Transpose!E17*$B$3*'Inflation Index'!D22, Transpose!E17*$B$3)</f>
        <v>50482.205007215663</v>
      </c>
      <c r="M21" s="390">
        <f>Transpose!F17*$B$3*'Inflation Index'!C22</f>
        <v>163414.6156297233</v>
      </c>
      <c r="N21" s="390">
        <f>'OPERATING COST ALT 2'!$AB$91*'Inflation Index'!$C22</f>
        <v>0</v>
      </c>
      <c r="O21" s="390">
        <f>'AVOIDED COST - ALT 2'!S28</f>
        <v>-1104086.3291646405</v>
      </c>
      <c r="P21" s="390">
        <f t="shared" si="16"/>
        <v>-890189.50852770149</v>
      </c>
      <c r="Q21" s="390">
        <f t="shared" si="17"/>
        <v>-284096.66588888463</v>
      </c>
      <c r="R21" s="285"/>
      <c r="S21" s="392">
        <f t="shared" si="25"/>
        <v>5384398.810570701</v>
      </c>
      <c r="T21" s="104"/>
      <c r="U21" s="285">
        <f t="shared" si="26"/>
        <v>2037</v>
      </c>
      <c r="V21" s="217">
        <f>'QUANTITIES - ALT 1'!F19</f>
        <v>22964</v>
      </c>
      <c r="W21" s="391">
        <f t="shared" si="18"/>
        <v>756777.13699761278</v>
      </c>
      <c r="X21" s="391">
        <f t="shared" si="1"/>
        <v>238273.84274634082</v>
      </c>
      <c r="Y21" s="391">
        <f t="shared" si="19"/>
        <v>190054.7371310952</v>
      </c>
      <c r="Z21" s="391">
        <f t="shared" si="2"/>
        <v>970043.05140848539</v>
      </c>
      <c r="AA21" s="391">
        <f t="shared" si="3"/>
        <v>-504304.71421086235</v>
      </c>
      <c r="AB21" s="391">
        <f t="shared" si="20"/>
        <v>1650844.054072672</v>
      </c>
      <c r="AC21" s="391">
        <f t="shared" si="4"/>
        <v>526853.31288639992</v>
      </c>
      <c r="AD21" s="391">
        <f t="shared" si="27"/>
        <v>17959181.153601501</v>
      </c>
      <c r="AE21" s="392" t="b">
        <f t="shared" si="21"/>
        <v>1</v>
      </c>
      <c r="AF21" s="402"/>
      <c r="AG21" s="285">
        <f t="shared" si="22"/>
        <v>2037</v>
      </c>
      <c r="AH21" s="217">
        <f>'QUANTITIES - ALT 2'!F19</f>
        <v>0</v>
      </c>
      <c r="AI21" s="391">
        <f t="shared" si="5"/>
        <v>110990.35501433864</v>
      </c>
      <c r="AJ21" s="391">
        <f t="shared" si="6"/>
        <v>68603.952825240674</v>
      </c>
      <c r="AK21" s="391">
        <f t="shared" si="23"/>
        <v>34302.512797359654</v>
      </c>
      <c r="AL21" s="391">
        <f t="shared" si="7"/>
        <v>0</v>
      </c>
      <c r="AM21" s="391">
        <f t="shared" si="8"/>
        <v>-1104086.3291646405</v>
      </c>
      <c r="AN21" s="391">
        <f t="shared" si="24"/>
        <v>-890189.50852770149</v>
      </c>
      <c r="AO21" s="391">
        <f t="shared" si="9"/>
        <v>-284096.66588888463</v>
      </c>
      <c r="AP21" s="391">
        <f t="shared" si="28"/>
        <v>23343579.964172203</v>
      </c>
      <c r="AQ21" s="285" t="b">
        <f t="shared" si="10"/>
        <v>1</v>
      </c>
    </row>
    <row r="22" spans="1:43" x14ac:dyDescent="0.25">
      <c r="A22" s="107">
        <f t="shared" si="11"/>
        <v>16</v>
      </c>
      <c r="B22" s="107">
        <f t="shared" si="12"/>
        <v>2038</v>
      </c>
      <c r="C22" s="390">
        <f>IF(INPUTS!$B$7="yes", Transpose!B18*$B$3*'Inflation Index'!D23, Transpose!B18*$B$3)</f>
        <v>619075.46458756109</v>
      </c>
      <c r="D22" s="390">
        <f>Transpose!C18*'Inflation Index'!C23*$B$3</f>
        <v>582300.89663663681</v>
      </c>
      <c r="E22" s="390">
        <f>Transpose!D18*'Inflation Index'!C23</f>
        <v>923879.29742501175</v>
      </c>
      <c r="F22" s="390">
        <f>'AVOIDED COST - ALT 1'!S29</f>
        <v>-561275.68039820879</v>
      </c>
      <c r="G22" s="390">
        <f t="shared" si="13"/>
        <v>1563979.9782510006</v>
      </c>
      <c r="H22" s="390">
        <f t="shared" si="0"/>
        <v>460028.90041888203</v>
      </c>
      <c r="I22" s="285"/>
      <c r="J22" s="107">
        <f t="shared" si="14"/>
        <v>16</v>
      </c>
      <c r="K22" s="107">
        <f t="shared" si="15"/>
        <v>2038</v>
      </c>
      <c r="L22" s="401">
        <f>IF(INPUTS!$B$7="yes", Transpose!E18*$B$3*'Inflation Index'!D23, Transpose!E18*$B$3)</f>
        <v>50482.205007215663</v>
      </c>
      <c r="M22" s="390">
        <f>Transpose!F18*$B$3*'Inflation Index'!C23</f>
        <v>166198.55384830708</v>
      </c>
      <c r="N22" s="390">
        <f>'OPERATING COST ALT 2'!$AC$91*'Inflation Index'!$C23</f>
        <v>0</v>
      </c>
      <c r="O22" s="390">
        <f>'AVOIDED COST - ALT 2'!S29</f>
        <v>-1152013.3341963221</v>
      </c>
      <c r="P22" s="390">
        <f t="shared" si="16"/>
        <v>-935332.57534079941</v>
      </c>
      <c r="Q22" s="390">
        <f t="shared" si="17"/>
        <v>-275118.6218132865</v>
      </c>
      <c r="R22" s="285"/>
      <c r="S22" s="392">
        <f t="shared" si="25"/>
        <v>4649251.2883385327</v>
      </c>
      <c r="T22" s="104"/>
      <c r="U22" s="285">
        <f t="shared" si="26"/>
        <v>2038</v>
      </c>
      <c r="V22" s="217">
        <f>'QUANTITIES - ALT 1'!F20</f>
        <v>21744</v>
      </c>
      <c r="W22" s="391">
        <f t="shared" si="18"/>
        <v>764253.49530300545</v>
      </c>
      <c r="X22" s="391">
        <f t="shared" si="1"/>
        <v>244458.81470891554</v>
      </c>
      <c r="Y22" s="391">
        <f t="shared" si="19"/>
        <v>192664.05121227697</v>
      </c>
      <c r="Z22" s="391">
        <f t="shared" si="2"/>
        <v>923879.29742501175</v>
      </c>
      <c r="AA22" s="391">
        <f t="shared" si="3"/>
        <v>-561275.68039820879</v>
      </c>
      <c r="AB22" s="391">
        <f t="shared" si="20"/>
        <v>1563979.9782510011</v>
      </c>
      <c r="AC22" s="391">
        <f t="shared" si="4"/>
        <v>460028.90041888203</v>
      </c>
      <c r="AD22" s="391">
        <f t="shared" si="27"/>
        <v>18419210.054020382</v>
      </c>
      <c r="AE22" s="392" t="b">
        <f t="shared" si="21"/>
        <v>1</v>
      </c>
      <c r="AF22" s="402"/>
      <c r="AG22" s="285">
        <f t="shared" si="22"/>
        <v>2038</v>
      </c>
      <c r="AH22" s="217">
        <f>'QUANTITIES - ALT 2'!F20</f>
        <v>0</v>
      </c>
      <c r="AI22" s="391">
        <f t="shared" si="5"/>
        <v>112159.09482062905</v>
      </c>
      <c r="AJ22" s="391">
        <f t="shared" si="6"/>
        <v>69772.692631531099</v>
      </c>
      <c r="AK22" s="391">
        <f t="shared" si="23"/>
        <v>34748.971403362601</v>
      </c>
      <c r="AL22" s="391">
        <f t="shared" si="7"/>
        <v>0</v>
      </c>
      <c r="AM22" s="391">
        <f t="shared" si="8"/>
        <v>-1152013.3341963221</v>
      </c>
      <c r="AN22" s="391">
        <f t="shared" si="24"/>
        <v>-935332.57534079941</v>
      </c>
      <c r="AO22" s="391">
        <f t="shared" si="9"/>
        <v>-275118.6218132865</v>
      </c>
      <c r="AP22" s="391">
        <f t="shared" si="28"/>
        <v>23068461.342358917</v>
      </c>
      <c r="AQ22" s="285" t="b">
        <f t="shared" si="10"/>
        <v>1</v>
      </c>
    </row>
    <row r="23" spans="1:43" x14ac:dyDescent="0.25">
      <c r="A23" s="107">
        <f t="shared" si="11"/>
        <v>17</v>
      </c>
      <c r="B23" s="107">
        <f t="shared" si="12"/>
        <v>2039</v>
      </c>
      <c r="C23" s="390">
        <f>IF(INPUTS!$B$7="yes", Transpose!B19*$B$3*'Inflation Index'!D24, Transpose!B19*$B$3)</f>
        <v>620651.36519593233</v>
      </c>
      <c r="D23" s="390">
        <f>Transpose!C19*'Inflation Index'!C24*$B$3</f>
        <v>597231.30630518158</v>
      </c>
      <c r="E23" s="390">
        <f>Transpose!D19*'Inflation Index'!C24</f>
        <v>875656.66891582473</v>
      </c>
      <c r="F23" s="390">
        <f>'AVOIDED COST - ALT 1'!S30</f>
        <v>-604565.02726480411</v>
      </c>
      <c r="G23" s="390">
        <f t="shared" si="13"/>
        <v>1488974.3131521347</v>
      </c>
      <c r="H23" s="390">
        <f t="shared" si="0"/>
        <v>403655.98364793113</v>
      </c>
      <c r="I23" s="285"/>
      <c r="J23" s="107">
        <f t="shared" si="14"/>
        <v>17</v>
      </c>
      <c r="K23" s="107">
        <f t="shared" si="15"/>
        <v>2039</v>
      </c>
      <c r="L23" s="401">
        <f>IF(INPUTS!$B$7="yes", Transpose!E19*$B$3*'Inflation Index'!D24, Transpose!E19*$B$3)</f>
        <v>50792.864730336987</v>
      </c>
      <c r="M23" s="390">
        <f>Transpose!F19*$B$3*'Inflation Index'!C24</f>
        <v>168990.46374847859</v>
      </c>
      <c r="N23" s="390">
        <f>'OPERATING COST ALT 2'!$AD$91*'Inflation Index'!$C24</f>
        <v>0</v>
      </c>
      <c r="O23" s="390">
        <f>'AVOIDED COST - ALT 2'!S30</f>
        <v>-1167872.3134308355</v>
      </c>
      <c r="P23" s="390">
        <f t="shared" si="16"/>
        <v>-948088.98495201988</v>
      </c>
      <c r="Q23" s="390">
        <f t="shared" si="17"/>
        <v>-257023.77027337873</v>
      </c>
      <c r="R23" s="285"/>
      <c r="S23" s="392">
        <f t="shared" si="25"/>
        <v>3988571.5344172227</v>
      </c>
      <c r="T23" s="104"/>
      <c r="U23" s="285">
        <f t="shared" si="26"/>
        <v>2039</v>
      </c>
      <c r="V23" s="217">
        <f>'QUANTITIES - ALT 1'!F21</f>
        <v>20524</v>
      </c>
      <c r="W23" s="391">
        <f t="shared" si="18"/>
        <v>771844.6837519086</v>
      </c>
      <c r="X23" s="391">
        <f t="shared" si="1"/>
        <v>250726.82884348513</v>
      </c>
      <c r="Y23" s="391">
        <f t="shared" si="19"/>
        <v>195311.15890572025</v>
      </c>
      <c r="Z23" s="391">
        <f t="shared" si="2"/>
        <v>875656.66891582473</v>
      </c>
      <c r="AA23" s="391">
        <f t="shared" si="3"/>
        <v>-604565.02726480411</v>
      </c>
      <c r="AB23" s="391">
        <f t="shared" si="20"/>
        <v>1488974.3131521347</v>
      </c>
      <c r="AC23" s="391">
        <f t="shared" si="4"/>
        <v>403655.98364793113</v>
      </c>
      <c r="AD23" s="391">
        <f t="shared" si="27"/>
        <v>18822866.037668314</v>
      </c>
      <c r="AE23" s="392" t="b">
        <f t="shared" si="21"/>
        <v>1</v>
      </c>
      <c r="AF23" s="402"/>
      <c r="AG23" s="285">
        <f t="shared" si="22"/>
        <v>2039</v>
      </c>
      <c r="AH23" s="217">
        <f>'QUANTITIES - ALT 2'!F21</f>
        <v>0</v>
      </c>
      <c r="AI23" s="391">
        <f t="shared" si="5"/>
        <v>113592.02065875422</v>
      </c>
      <c r="AJ23" s="391">
        <f t="shared" si="6"/>
        <v>70944.779071569516</v>
      </c>
      <c r="AK23" s="391">
        <f t="shared" si="23"/>
        <v>35246.528748491844</v>
      </c>
      <c r="AL23" s="391">
        <f t="shared" si="7"/>
        <v>0</v>
      </c>
      <c r="AM23" s="391">
        <f t="shared" si="8"/>
        <v>-1167872.3134308355</v>
      </c>
      <c r="AN23" s="391">
        <f t="shared" si="24"/>
        <v>-948088.98495201999</v>
      </c>
      <c r="AO23" s="391">
        <f t="shared" si="9"/>
        <v>-257023.77027337873</v>
      </c>
      <c r="AP23" s="391">
        <f t="shared" si="28"/>
        <v>22811437.572085537</v>
      </c>
      <c r="AQ23" s="285" t="b">
        <f t="shared" si="10"/>
        <v>1</v>
      </c>
    </row>
    <row r="24" spans="1:43" x14ac:dyDescent="0.25">
      <c r="A24" s="107">
        <f t="shared" si="11"/>
        <v>18</v>
      </c>
      <c r="B24" s="107">
        <f t="shared" si="12"/>
        <v>2040</v>
      </c>
      <c r="C24" s="390">
        <f>IF(INPUTS!$B$7="yes", Transpose!B20*$B$3*'Inflation Index'!D25, Transpose!B20*$B$3)</f>
        <v>622227.26580430346</v>
      </c>
      <c r="D24" s="390">
        <f>Transpose!C20*'Inflation Index'!C25*$B$3</f>
        <v>612557.8435706622</v>
      </c>
      <c r="E24" s="390">
        <f>Transpose!D20*'Inflation Index'!C25</f>
        <v>825313.16097957385</v>
      </c>
      <c r="F24" s="390">
        <f>'AVOIDED COST - ALT 1'!S31</f>
        <v>-661306.31971199997</v>
      </c>
      <c r="G24" s="390">
        <f t="shared" si="13"/>
        <v>1398791.9506425394</v>
      </c>
      <c r="H24" s="390">
        <f t="shared" si="0"/>
        <v>349500.31809902418</v>
      </c>
      <c r="I24" s="285"/>
      <c r="J24" s="107">
        <f t="shared" si="14"/>
        <v>18</v>
      </c>
      <c r="K24" s="107">
        <f t="shared" si="15"/>
        <v>2040</v>
      </c>
      <c r="L24" s="401">
        <f>IF(INPUTS!$B$7="yes", Transpose!E20*$B$3*'Inflation Index'!D25, Transpose!E20*$B$3)</f>
        <v>51103.524453458311</v>
      </c>
      <c r="M24" s="390">
        <f>Transpose!F20*$B$3*'Inflation Index'!C25</f>
        <v>171845.77755319883</v>
      </c>
      <c r="N24" s="390">
        <f>'OPERATING COST ALT 2'!$AE$91*'Inflation Index'!$C25</f>
        <v>0</v>
      </c>
      <c r="O24" s="390">
        <f>'AVOIDED COST - ALT 2'!S31</f>
        <v>-1206511.4047280001</v>
      </c>
      <c r="P24" s="390">
        <f t="shared" si="16"/>
        <v>-983562.10272134293</v>
      </c>
      <c r="Q24" s="390">
        <f t="shared" si="17"/>
        <v>-245751.53411009363</v>
      </c>
      <c r="R24" s="285"/>
      <c r="S24" s="392">
        <f t="shared" si="25"/>
        <v>3393319.682208105</v>
      </c>
      <c r="T24" s="104"/>
      <c r="U24" s="285">
        <f t="shared" si="26"/>
        <v>2040</v>
      </c>
      <c r="V24" s="217">
        <f>'QUANTITIES - ALT 1'!F22</f>
        <v>19304</v>
      </c>
      <c r="W24" s="391">
        <f t="shared" si="18"/>
        <v>779602.17261934048</v>
      </c>
      <c r="X24" s="391">
        <f t="shared" si="1"/>
        <v>257161.14339658362</v>
      </c>
      <c r="Y24" s="391">
        <f t="shared" si="19"/>
        <v>198021.79335904156</v>
      </c>
      <c r="Z24" s="391">
        <f t="shared" si="2"/>
        <v>825313.16097957385</v>
      </c>
      <c r="AA24" s="391">
        <f t="shared" si="3"/>
        <v>-661306.31971199997</v>
      </c>
      <c r="AB24" s="391">
        <f t="shared" si="20"/>
        <v>1398791.9506425394</v>
      </c>
      <c r="AC24" s="391">
        <f t="shared" si="4"/>
        <v>349500.31809902418</v>
      </c>
      <c r="AD24" s="391">
        <f t="shared" si="27"/>
        <v>19172366.355767339</v>
      </c>
      <c r="AE24" s="392" t="b">
        <f t="shared" si="21"/>
        <v>1</v>
      </c>
      <c r="AF24" s="402"/>
      <c r="AG24" s="285">
        <f t="shared" si="22"/>
        <v>2040</v>
      </c>
      <c r="AH24" s="217">
        <f>'QUANTITIES - ALT 2'!F22</f>
        <v>0</v>
      </c>
      <c r="AI24" s="391">
        <f t="shared" si="5"/>
        <v>115051.56442490152</v>
      </c>
      <c r="AJ24" s="391">
        <f t="shared" si="6"/>
        <v>72143.483439630072</v>
      </c>
      <c r="AK24" s="391">
        <f t="shared" si="23"/>
        <v>35754.254142125545</v>
      </c>
      <c r="AL24" s="391">
        <f t="shared" si="7"/>
        <v>0</v>
      </c>
      <c r="AM24" s="391">
        <f t="shared" si="8"/>
        <v>-1206511.4047280001</v>
      </c>
      <c r="AN24" s="391">
        <f t="shared" si="24"/>
        <v>-983562.10272134293</v>
      </c>
      <c r="AO24" s="391">
        <f t="shared" si="9"/>
        <v>-245751.53411009363</v>
      </c>
      <c r="AP24" s="391">
        <f t="shared" si="28"/>
        <v>22565686.037975442</v>
      </c>
      <c r="AQ24" s="285" t="b">
        <f t="shared" si="10"/>
        <v>1</v>
      </c>
    </row>
    <row r="25" spans="1:43" x14ac:dyDescent="0.25">
      <c r="A25" s="107">
        <f t="shared" si="11"/>
        <v>19</v>
      </c>
      <c r="B25" s="107">
        <f t="shared" si="12"/>
        <v>2041</v>
      </c>
      <c r="C25" s="390">
        <f>IF(INPUTS!$B$7="yes", Transpose!B21*$B$3*'Inflation Index'!D26, Transpose!B21*$B$3)</f>
        <v>623803.16641267471</v>
      </c>
      <c r="D25" s="390">
        <f>Transpose!C21*'Inflation Index'!C26*$B$3</f>
        <v>628148.79937670578</v>
      </c>
      <c r="E25" s="390">
        <f>Transpose!D21*'Inflation Index'!C26</f>
        <v>773240.9541863281</v>
      </c>
      <c r="F25" s="390">
        <f>'AVOIDED COST - ALT 1'!S32</f>
        <v>-709746.16098972911</v>
      </c>
      <c r="G25" s="390">
        <f t="shared" si="13"/>
        <v>1315446.7589859795</v>
      </c>
      <c r="H25" s="390">
        <f t="shared" si="0"/>
        <v>302927.00282725383</v>
      </c>
      <c r="I25" s="285"/>
      <c r="J25" s="107">
        <f t="shared" si="14"/>
        <v>19</v>
      </c>
      <c r="K25" s="107">
        <f t="shared" si="15"/>
        <v>2041</v>
      </c>
      <c r="L25" s="401">
        <f>IF(INPUTS!$B$7="yes", Transpose!E21*$B$3*'Inflation Index'!D26, Transpose!E21*$B$3)</f>
        <v>51414.184176579634</v>
      </c>
      <c r="M25" s="390">
        <f>Transpose!F21*$B$3*'Inflation Index'!C26</f>
        <v>174726.24702862467</v>
      </c>
      <c r="N25" s="390">
        <f>'OPERATING COST ALT 2'!$AF$91*'Inflation Index'!$C26</f>
        <v>0</v>
      </c>
      <c r="O25" s="390">
        <f>'AVOIDED COST - ALT 2'!S32</f>
        <v>-1226734.8825611768</v>
      </c>
      <c r="P25" s="390">
        <f t="shared" si="16"/>
        <v>-1000594.4513559724</v>
      </c>
      <c r="Q25" s="390">
        <f t="shared" si="17"/>
        <v>-230421.39571539723</v>
      </c>
      <c r="R25" s="285"/>
      <c r="S25" s="392">
        <f t="shared" si="25"/>
        <v>2859971.283665454</v>
      </c>
      <c r="T25" s="104"/>
      <c r="U25" s="285">
        <f t="shared" si="26"/>
        <v>2041</v>
      </c>
      <c r="V25" s="217">
        <f>'QUANTITIES - ALT 1'!F23</f>
        <v>18084</v>
      </c>
      <c r="W25" s="391">
        <f t="shared" si="18"/>
        <v>787470.66843075363</v>
      </c>
      <c r="X25" s="391">
        <f t="shared" si="1"/>
        <v>263706.46489366319</v>
      </c>
      <c r="Y25" s="391">
        <f t="shared" si="19"/>
        <v>200774.83246496366</v>
      </c>
      <c r="Z25" s="391">
        <f t="shared" si="2"/>
        <v>773240.9541863281</v>
      </c>
      <c r="AA25" s="391">
        <f t="shared" si="3"/>
        <v>-709746.16098972911</v>
      </c>
      <c r="AB25" s="391">
        <f t="shared" si="20"/>
        <v>1315446.7589859795</v>
      </c>
      <c r="AC25" s="391">
        <f t="shared" si="4"/>
        <v>302927.00282725383</v>
      </c>
      <c r="AD25" s="391">
        <f t="shared" si="27"/>
        <v>19475293.358594593</v>
      </c>
      <c r="AE25" s="392" t="b">
        <f t="shared" si="21"/>
        <v>1</v>
      </c>
      <c r="AF25" s="402"/>
      <c r="AG25" s="285">
        <f t="shared" si="22"/>
        <v>2041</v>
      </c>
      <c r="AH25" s="217">
        <f>'QUANTITIES - ALT 2'!F23</f>
        <v>0</v>
      </c>
      <c r="AI25" s="391">
        <f t="shared" si="5"/>
        <v>116521.6689260218</v>
      </c>
      <c r="AJ25" s="391">
        <f t="shared" si="6"/>
        <v>73352.748542663583</v>
      </c>
      <c r="AK25" s="391">
        <f t="shared" si="23"/>
        <v>36266.013736518915</v>
      </c>
      <c r="AL25" s="391">
        <f t="shared" si="7"/>
        <v>0</v>
      </c>
      <c r="AM25" s="391">
        <f t="shared" si="8"/>
        <v>-1226734.8825611768</v>
      </c>
      <c r="AN25" s="391">
        <f t="shared" si="24"/>
        <v>-1000594.4513559726</v>
      </c>
      <c r="AO25" s="391">
        <f t="shared" si="9"/>
        <v>-230421.39571539723</v>
      </c>
      <c r="AP25" s="391">
        <f t="shared" si="28"/>
        <v>22335264.642260045</v>
      </c>
      <c r="AQ25" s="285" t="b">
        <f t="shared" si="10"/>
        <v>1</v>
      </c>
    </row>
    <row r="26" spans="1:43" x14ac:dyDescent="0.25">
      <c r="A26" s="107">
        <f t="shared" si="11"/>
        <v>20</v>
      </c>
      <c r="B26" s="107">
        <f t="shared" si="12"/>
        <v>2042</v>
      </c>
      <c r="C26" s="390">
        <f>IF(INPUTS!$B$7="yes", Transpose!B22*$B$3*'Inflation Index'!D27, Transpose!B22*$B$3)</f>
        <v>625379.06702104595</v>
      </c>
      <c r="D26" s="390">
        <f>Transpose!C22*'Inflation Index'!C27*$B$3</f>
        <v>644037.95826719061</v>
      </c>
      <c r="E26" s="390">
        <f>Transpose!D22*'Inflation Index'!C27</f>
        <v>719132.73650179361</v>
      </c>
      <c r="F26" s="390">
        <f>'AVOIDED COST - ALT 1'!S33</f>
        <v>-759562.33910894883</v>
      </c>
      <c r="G26" s="390">
        <f t="shared" si="13"/>
        <v>1228987.4226810813</v>
      </c>
      <c r="H26" s="390">
        <f t="shared" si="0"/>
        <v>260844.93783921824</v>
      </c>
      <c r="I26" s="285"/>
      <c r="J26" s="107">
        <f t="shared" si="14"/>
        <v>20</v>
      </c>
      <c r="K26" s="107">
        <f t="shared" si="15"/>
        <v>2042</v>
      </c>
      <c r="L26" s="401">
        <f>IF(INPUTS!$B$7="yes", Transpose!E22*$B$3*'Inflation Index'!D27, Transpose!E22*$B$3)</f>
        <v>51724.843899700958</v>
      </c>
      <c r="M26" s="390">
        <f>Transpose!F22*$B$3*'Inflation Index'!C27</f>
        <v>177640.55655635335</v>
      </c>
      <c r="N26" s="390">
        <f>'OPERATING COST ALT 2'!$AG$91*'Inflation Index'!$C27</f>
        <v>0</v>
      </c>
      <c r="O26" s="390">
        <f>'AVOIDED COST - ALT 2'!S33</f>
        <v>-1247195.9478964808</v>
      </c>
      <c r="P26" s="390">
        <f t="shared" si="16"/>
        <v>-1017830.5474404264</v>
      </c>
      <c r="Q26" s="390">
        <f t="shared" si="17"/>
        <v>-216028.20417703406</v>
      </c>
      <c r="R26" s="285"/>
      <c r="S26" s="392">
        <f>Q26-H26+S25</f>
        <v>2383098.1416492015</v>
      </c>
      <c r="T26" s="104"/>
      <c r="U26" s="285">
        <f t="shared" si="26"/>
        <v>2042</v>
      </c>
      <c r="V26" s="217">
        <f>'QUANTITIES - ALT 1'!F24</f>
        <v>16864</v>
      </c>
      <c r="W26" s="391">
        <f t="shared" si="18"/>
        <v>795464.3544539389</v>
      </c>
      <c r="X26" s="391">
        <f t="shared" si="1"/>
        <v>270376.97660251491</v>
      </c>
      <c r="Y26" s="391">
        <f t="shared" si="19"/>
        <v>203575.69423178272</v>
      </c>
      <c r="Z26" s="391">
        <f t="shared" si="2"/>
        <v>719132.73650179361</v>
      </c>
      <c r="AA26" s="391">
        <f t="shared" si="3"/>
        <v>-759562.33910894883</v>
      </c>
      <c r="AB26" s="391">
        <f t="shared" si="20"/>
        <v>1228987.4226810813</v>
      </c>
      <c r="AC26" s="391">
        <f t="shared" si="4"/>
        <v>260844.93783921824</v>
      </c>
      <c r="AD26" s="391">
        <f t="shared" si="27"/>
        <v>19736138.29643381</v>
      </c>
      <c r="AE26" s="392" t="b">
        <f t="shared" si="21"/>
        <v>1</v>
      </c>
      <c r="AF26" s="402"/>
      <c r="AG26" s="285">
        <f t="shared" si="22"/>
        <v>2042</v>
      </c>
      <c r="AH26" s="217">
        <f>'QUANTITIES - ALT 2'!F24</f>
        <v>0</v>
      </c>
      <c r="AI26" s="391">
        <f t="shared" si="5"/>
        <v>118005.979998218</v>
      </c>
      <c r="AJ26" s="391">
        <f t="shared" si="6"/>
        <v>74576.220216773028</v>
      </c>
      <c r="AK26" s="391">
        <f t="shared" si="23"/>
        <v>36783.200241063299</v>
      </c>
      <c r="AL26" s="391">
        <f t="shared" si="7"/>
        <v>0</v>
      </c>
      <c r="AM26" s="391">
        <f t="shared" si="8"/>
        <v>-1247195.9478964808</v>
      </c>
      <c r="AN26" s="391">
        <f t="shared" si="24"/>
        <v>-1017830.5474404264</v>
      </c>
      <c r="AO26" s="391">
        <f t="shared" si="9"/>
        <v>-216028.20417703406</v>
      </c>
      <c r="AP26" s="391">
        <f t="shared" si="28"/>
        <v>22119236.438083012</v>
      </c>
      <c r="AQ26" s="285" t="b">
        <f t="shared" si="10"/>
        <v>1</v>
      </c>
    </row>
    <row r="27" spans="1:43" x14ac:dyDescent="0.25">
      <c r="A27" s="107">
        <f t="shared" si="11"/>
        <v>21</v>
      </c>
      <c r="B27" s="107">
        <f t="shared" si="12"/>
        <v>2043</v>
      </c>
      <c r="C27" s="390">
        <f>IF(INPUTS!$B$7="yes", Transpose!B23*$B$3*'Inflation Index'!D28, Transpose!B23*$B$3)</f>
        <v>626954.96762941708</v>
      </c>
      <c r="D27" s="390">
        <f>Transpose!C23*'Inflation Index'!C28*$B$3</f>
        <v>660222.14042572782</v>
      </c>
      <c r="E27" s="390">
        <f>Transpose!D23*'Inflation Index'!C28</f>
        <v>859808.47055914381</v>
      </c>
      <c r="F27" s="390">
        <f>'AVOIDED COST - ALT 1'!S34</f>
        <v>-810768.85513450718</v>
      </c>
      <c r="G27" s="390">
        <f t="shared" si="13"/>
        <v>1336216.7234797818</v>
      </c>
      <c r="H27" s="390">
        <f t="shared" si="0"/>
        <v>261385.88950580978</v>
      </c>
      <c r="I27" s="285"/>
      <c r="J27" s="107">
        <f t="shared" si="14"/>
        <v>21</v>
      </c>
      <c r="K27" s="107">
        <f t="shared" si="15"/>
        <v>2043</v>
      </c>
      <c r="L27" s="401">
        <f>IF(INPUTS!$B$7="yes", Transpose!E23*$B$3*'Inflation Index'!D28, Transpose!E23*$B$3)</f>
        <v>51724.843899700958</v>
      </c>
      <c r="M27" s="390">
        <f>Transpose!F23*$B$3*'Inflation Index'!C28</f>
        <v>180586.99037710277</v>
      </c>
      <c r="N27" s="390">
        <f>'OPERATING COST ALT 2'!$AH$91*'Inflation Index'!$C28</f>
        <v>1601990.6102023036</v>
      </c>
      <c r="O27" s="390">
        <f>'AVOIDED COST - ALT 2'!S34</f>
        <v>-1267882.5545657077</v>
      </c>
      <c r="P27" s="390">
        <f t="shared" si="16"/>
        <v>566419.8899133997</v>
      </c>
      <c r="Q27" s="390">
        <f t="shared" si="17"/>
        <v>110801.01315693274</v>
      </c>
      <c r="R27" s="285"/>
      <c r="S27" s="392">
        <f t="shared" si="25"/>
        <v>2232513.2653003247</v>
      </c>
      <c r="T27" s="104"/>
      <c r="U27" s="285">
        <f t="shared" si="26"/>
        <v>2043</v>
      </c>
      <c r="V27" s="217">
        <f>'QUANTITIES - ALT 1'!F25</f>
        <v>15644</v>
      </c>
      <c r="W27" s="391">
        <f t="shared" si="18"/>
        <v>803581.89575338445</v>
      </c>
      <c r="X27" s="391">
        <f t="shared" si="1"/>
        <v>277171.34358762711</v>
      </c>
      <c r="Y27" s="391">
        <f t="shared" si="19"/>
        <v>206423.86871413325</v>
      </c>
      <c r="Z27" s="391">
        <f t="shared" si="2"/>
        <v>859808.47055914381</v>
      </c>
      <c r="AA27" s="391">
        <f t="shared" ref="AA27:AA38" si="29">F27</f>
        <v>-810768.85513450718</v>
      </c>
      <c r="AB27" s="391">
        <f t="shared" ref="AB27:AB38" si="30">SUM(W27:AA27)</f>
        <v>1336216.7234797813</v>
      </c>
      <c r="AC27" s="391">
        <f t="shared" ref="AC27:AC38" si="31">H27</f>
        <v>261385.88950580978</v>
      </c>
      <c r="AD27" s="391">
        <f t="shared" ref="AD27:AD38" si="32">AC27+AD26</f>
        <v>19997524.185939621</v>
      </c>
      <c r="AE27" s="392" t="b">
        <f t="shared" si="21"/>
        <v>1</v>
      </c>
      <c r="AF27" s="104"/>
      <c r="AG27" s="285">
        <f t="shared" ref="AG27:AG38" si="33">U27</f>
        <v>2043</v>
      </c>
      <c r="AH27" s="217">
        <f>'QUANTITIES - ALT 2'!F25</f>
        <v>0</v>
      </c>
      <c r="AI27" s="391">
        <f t="shared" ref="AI27:AI38" si="34">(L27+0.5*M27)/$B$3</f>
        <v>119242.93794143773</v>
      </c>
      <c r="AJ27" s="391">
        <f t="shared" ref="AJ27:AJ38" si="35">0.5*M27/$B$3</f>
        <v>75813.178159992764</v>
      </c>
      <c r="AK27" s="391">
        <f t="shared" ref="AK27:AK38" si="36">SUM(AI27:AJ27)*($B$3-1)</f>
        <v>37255.718175373237</v>
      </c>
      <c r="AL27" s="391">
        <f t="shared" ref="AL27:AL38" si="37">N27</f>
        <v>1601990.6102023036</v>
      </c>
      <c r="AM27" s="391">
        <f t="shared" ref="AM27:AM38" si="38">O27</f>
        <v>-1267882.5545657077</v>
      </c>
      <c r="AN27" s="391">
        <f t="shared" ref="AN27:AN38" si="39">SUM(AI27:AM27)</f>
        <v>566419.8899133997</v>
      </c>
      <c r="AO27" s="391">
        <f t="shared" ref="AO27:AO38" si="40">Q27</f>
        <v>110801.01315693274</v>
      </c>
      <c r="AP27" s="391">
        <f t="shared" ref="AP27:AP38" si="41">AO27+AP26</f>
        <v>22230037.451239944</v>
      </c>
      <c r="AQ27" s="285" t="b">
        <f t="shared" si="10"/>
        <v>1</v>
      </c>
    </row>
    <row r="28" spans="1:43" x14ac:dyDescent="0.25">
      <c r="A28" s="107">
        <f t="shared" si="11"/>
        <v>22</v>
      </c>
      <c r="B28" s="107">
        <f t="shared" si="12"/>
        <v>2044</v>
      </c>
      <c r="C28" s="390">
        <f>IF(INPUTS!$B$7="yes", Transpose!B24*$B$3*'Inflation Index'!D29, Transpose!B24*$B$3)</f>
        <v>633068.82021857786</v>
      </c>
      <c r="D28" s="390">
        <f>Transpose!C24*'Inflation Index'!C29*$B$3</f>
        <v>676724.52216200635</v>
      </c>
      <c r="E28" s="390">
        <f>Transpose!D24*'Inflation Index'!C29</f>
        <v>804773.80263173906</v>
      </c>
      <c r="F28" s="390">
        <f>'AVOIDED COST - ALT 1'!S35</f>
        <v>-863412.13662001467</v>
      </c>
      <c r="G28" s="390">
        <f t="shared" si="13"/>
        <v>1251155.0083923086</v>
      </c>
      <c r="H28" s="390">
        <f t="shared" si="0"/>
        <v>225572.74102596391</v>
      </c>
      <c r="I28" s="285"/>
      <c r="J28" s="107">
        <f t="shared" si="14"/>
        <v>22</v>
      </c>
      <c r="K28" s="107">
        <f t="shared" si="15"/>
        <v>2044</v>
      </c>
      <c r="L28" s="401">
        <f>IF(INPUTS!$B$7="yes", Transpose!E24*$B$3*'Inflation Index'!D29, Transpose!E24*$B$3)</f>
        <v>88961.465388362776</v>
      </c>
      <c r="M28" s="390">
        <f>Transpose!F24*$B$3*'Inflation Index'!C29</f>
        <v>183571.03892057569</v>
      </c>
      <c r="N28" s="390">
        <f>'OPERATING COST ALT 2'!$AI$91*'Inflation Index'!$C29</f>
        <v>1628462.1613204046</v>
      </c>
      <c r="O28" s="390">
        <f>'AVOIDED COST - ALT 2'!S35</f>
        <v>-1288833.2503071118</v>
      </c>
      <c r="P28" s="390">
        <f t="shared" si="16"/>
        <v>612161.41532223136</v>
      </c>
      <c r="Q28" s="390">
        <f t="shared" si="17"/>
        <v>110367.5623550484</v>
      </c>
      <c r="R28" s="285"/>
      <c r="S28" s="392">
        <f t="shared" si="25"/>
        <v>2117308.0866294093</v>
      </c>
      <c r="T28" s="104"/>
      <c r="U28" s="285">
        <f t="shared" si="26"/>
        <v>2044</v>
      </c>
      <c r="V28" s="217">
        <f>'QUANTITIES - ALT 1'!F26</f>
        <v>14424</v>
      </c>
      <c r="W28" s="391">
        <f t="shared" si="18"/>
        <v>815643.22527252813</v>
      </c>
      <c r="X28" s="391">
        <f t="shared" si="1"/>
        <v>284099.29561797075</v>
      </c>
      <c r="Y28" s="391">
        <f t="shared" si="19"/>
        <v>210050.82149008536</v>
      </c>
      <c r="Z28" s="391">
        <f t="shared" si="2"/>
        <v>804773.80263173906</v>
      </c>
      <c r="AA28" s="391">
        <f t="shared" si="29"/>
        <v>-863412.13662001467</v>
      </c>
      <c r="AB28" s="391">
        <f t="shared" si="30"/>
        <v>1251155.0083923091</v>
      </c>
      <c r="AC28" s="391">
        <f t="shared" si="31"/>
        <v>225572.74102596391</v>
      </c>
      <c r="AD28" s="391">
        <f t="shared" si="32"/>
        <v>20223096.926965587</v>
      </c>
      <c r="AE28" s="392" t="b">
        <f t="shared" si="21"/>
        <v>1</v>
      </c>
      <c r="AF28" s="104"/>
      <c r="AG28" s="285">
        <f t="shared" si="33"/>
        <v>2044</v>
      </c>
      <c r="AH28" s="217">
        <f>'QUANTITIES - ALT 2'!F26</f>
        <v>0</v>
      </c>
      <c r="AI28" s="391">
        <f t="shared" si="34"/>
        <v>151760.69256813655</v>
      </c>
      <c r="AJ28" s="391">
        <f t="shared" si="35"/>
        <v>77065.927338612804</v>
      </c>
      <c r="AK28" s="391">
        <f t="shared" si="36"/>
        <v>43705.884402189135</v>
      </c>
      <c r="AL28" s="391">
        <f t="shared" si="37"/>
        <v>1628462.1613204046</v>
      </c>
      <c r="AM28" s="391">
        <f t="shared" si="38"/>
        <v>-1288833.2503071118</v>
      </c>
      <c r="AN28" s="391">
        <f t="shared" si="39"/>
        <v>612161.41532223136</v>
      </c>
      <c r="AO28" s="391">
        <f t="shared" si="40"/>
        <v>110367.5623550484</v>
      </c>
      <c r="AP28" s="391">
        <f t="shared" si="41"/>
        <v>22340405.013594992</v>
      </c>
      <c r="AQ28" s="285" t="b">
        <f t="shared" si="10"/>
        <v>1</v>
      </c>
    </row>
    <row r="29" spans="1:43" x14ac:dyDescent="0.25">
      <c r="A29" s="107">
        <f t="shared" si="11"/>
        <v>23</v>
      </c>
      <c r="B29" s="107">
        <f t="shared" si="12"/>
        <v>2045</v>
      </c>
      <c r="C29" s="390">
        <f>IF(INPUTS!$B$7="yes", Transpose!B25*$B$3*'Inflation Index'!D30, Transpose!B25*$B$3)</f>
        <v>639182.67280773865</v>
      </c>
      <c r="D29" s="390">
        <f>Transpose!C25*'Inflation Index'!C30*$B$3</f>
        <v>693514.20199784194</v>
      </c>
      <c r="E29" s="390">
        <f>Transpose!D25*'Inflation Index'!C30</f>
        <v>747601.68859211635</v>
      </c>
      <c r="F29" s="390">
        <f>'AVOIDED COST - ALT 1'!S36</f>
        <v>-917470.88005083916</v>
      </c>
      <c r="G29" s="390">
        <f t="shared" si="13"/>
        <v>1162827.6833468578</v>
      </c>
      <c r="H29" s="390">
        <f t="shared" si="0"/>
        <v>193224.02403514899</v>
      </c>
      <c r="I29" s="285"/>
      <c r="J29" s="107">
        <f t="shared" si="14"/>
        <v>23</v>
      </c>
      <c r="K29" s="107">
        <f t="shared" si="15"/>
        <v>2045</v>
      </c>
      <c r="L29" s="401">
        <f>IF(INPUTS!$B$7="yes", Transpose!E25*$B$3*'Inflation Index'!D30, Transpose!E25*$B$3)</f>
        <v>126198.08687702459</v>
      </c>
      <c r="M29" s="390">
        <f>Transpose!F25*$B$3*'Inflation Index'!C30</f>
        <v>186583.46348294537</v>
      </c>
      <c r="N29" s="390">
        <f>'OPERATING COST ALT 2'!$AJ$91*'Inflation Index'!$C30</f>
        <v>1655185.4366393052</v>
      </c>
      <c r="O29" s="390">
        <f>'AVOIDED COST - ALT 2'!S36</f>
        <v>-1309983.1711380531</v>
      </c>
      <c r="P29" s="390">
        <f t="shared" si="16"/>
        <v>657983.8158612221</v>
      </c>
      <c r="Q29" s="390">
        <f t="shared" si="17"/>
        <v>109335.44365299048</v>
      </c>
      <c r="R29" s="285"/>
      <c r="S29" s="392">
        <f t="shared" si="25"/>
        <v>2033419.5062472508</v>
      </c>
      <c r="T29" s="104"/>
      <c r="U29" s="285">
        <f t="shared" si="26"/>
        <v>2045</v>
      </c>
      <c r="V29" s="217">
        <f>'QUANTITIES - ALT 1'!F27</f>
        <v>13204</v>
      </c>
      <c r="W29" s="391">
        <f t="shared" si="18"/>
        <v>827825.1669241474</v>
      </c>
      <c r="X29" s="391">
        <f t="shared" si="1"/>
        <v>291147.85978079005</v>
      </c>
      <c r="Y29" s="391">
        <f t="shared" si="19"/>
        <v>213723.84810064311</v>
      </c>
      <c r="Z29" s="391">
        <f t="shared" si="2"/>
        <v>747601.68859211635</v>
      </c>
      <c r="AA29" s="391">
        <f t="shared" si="29"/>
        <v>-917470.88005083916</v>
      </c>
      <c r="AB29" s="391">
        <f t="shared" si="30"/>
        <v>1162827.6833468578</v>
      </c>
      <c r="AC29" s="391">
        <f t="shared" si="31"/>
        <v>193224.02403514899</v>
      </c>
      <c r="AD29" s="391">
        <f t="shared" si="32"/>
        <v>20416320.951000735</v>
      </c>
      <c r="AE29" s="392" t="b">
        <f t="shared" si="21"/>
        <v>1</v>
      </c>
      <c r="AF29" s="104"/>
      <c r="AG29" s="285">
        <f t="shared" si="33"/>
        <v>2045</v>
      </c>
      <c r="AH29" s="217">
        <f>'QUANTITIES - ALT 2'!F27</f>
        <v>0</v>
      </c>
      <c r="AI29" s="391">
        <f t="shared" si="34"/>
        <v>184290.35988119</v>
      </c>
      <c r="AJ29" s="391">
        <f t="shared" si="35"/>
        <v>78330.589203587471</v>
      </c>
      <c r="AK29" s="391">
        <f t="shared" si="36"/>
        <v>50160.601275192515</v>
      </c>
      <c r="AL29" s="391">
        <f t="shared" si="37"/>
        <v>1655185.4366393052</v>
      </c>
      <c r="AM29" s="391">
        <f t="shared" si="38"/>
        <v>-1309983.1711380531</v>
      </c>
      <c r="AN29" s="391">
        <f t="shared" si="39"/>
        <v>657983.8158612221</v>
      </c>
      <c r="AO29" s="391">
        <f t="shared" si="40"/>
        <v>109335.44365299048</v>
      </c>
      <c r="AP29" s="391">
        <f t="shared" si="41"/>
        <v>22449740.457247984</v>
      </c>
      <c r="AQ29" s="285" t="b">
        <f t="shared" si="10"/>
        <v>1</v>
      </c>
    </row>
    <row r="30" spans="1:43" x14ac:dyDescent="0.25">
      <c r="A30" s="107">
        <f t="shared" si="11"/>
        <v>24</v>
      </c>
      <c r="B30" s="107">
        <f t="shared" si="12"/>
        <v>2046</v>
      </c>
      <c r="C30" s="390">
        <f>IF(INPUTS!$B$7="yes", Transpose!B26*$B$3*'Inflation Index'!D31, Transpose!B26*$B$3)</f>
        <v>645296.52539689955</v>
      </c>
      <c r="D30" s="390">
        <f>Transpose!C26*'Inflation Index'!C31*$B$3</f>
        <v>710672.68673995486</v>
      </c>
      <c r="E30" s="390">
        <f>Transpose!D26*'Inflation Index'!C31</f>
        <v>687984.06983787043</v>
      </c>
      <c r="F30" s="390">
        <f>'AVOIDED COST - ALT 1'!S37</f>
        <v>-973071.33517673064</v>
      </c>
      <c r="G30" s="390">
        <f t="shared" si="13"/>
        <v>1070881.9467979944</v>
      </c>
      <c r="H30" s="390">
        <f t="shared" si="0"/>
        <v>164005.20029989938</v>
      </c>
      <c r="I30" s="285"/>
      <c r="J30" s="107">
        <f t="shared" si="14"/>
        <v>24</v>
      </c>
      <c r="K30" s="107">
        <f t="shared" si="15"/>
        <v>2046</v>
      </c>
      <c r="L30" s="401">
        <f>IF(INPUTS!$B$7="yes", Transpose!E26*$B$3*'Inflation Index'!D31, Transpose!E26*$B$3)</f>
        <v>163434.70836568638</v>
      </c>
      <c r="M30" s="390">
        <f>Transpose!F26*$B$3*'Inflation Index'!C31</f>
        <v>189645.32232316912</v>
      </c>
      <c r="N30" s="390">
        <f>'OPERATING COST ALT 2'!$AK$91*'Inflation Index'!$C31</f>
        <v>1682347.2443728559</v>
      </c>
      <c r="O30" s="390">
        <f>'AVOIDED COST - ALT 2'!S37</f>
        <v>-1331480.164913496</v>
      </c>
      <c r="P30" s="390">
        <f t="shared" si="16"/>
        <v>703947.11014821543</v>
      </c>
      <c r="Q30" s="390">
        <f t="shared" si="17"/>
        <v>107809.25679585806</v>
      </c>
      <c r="R30" s="285"/>
      <c r="S30" s="392">
        <f t="shared" si="25"/>
        <v>1977223.5627432095</v>
      </c>
      <c r="T30" s="104"/>
      <c r="U30" s="285">
        <f t="shared" si="26"/>
        <v>2046</v>
      </c>
      <c r="V30" s="217">
        <f>'QUANTITIES - ALT 1'!F28</f>
        <v>11984</v>
      </c>
      <c r="W30" s="391">
        <f t="shared" si="18"/>
        <v>840161.93851123168</v>
      </c>
      <c r="X30" s="391">
        <f t="shared" si="1"/>
        <v>298351.25387907424</v>
      </c>
      <c r="Y30" s="391">
        <f t="shared" si="19"/>
        <v>217456.0197465485</v>
      </c>
      <c r="Z30" s="391">
        <f t="shared" si="2"/>
        <v>687984.06983787043</v>
      </c>
      <c r="AA30" s="391">
        <f t="shared" si="29"/>
        <v>-973071.33517673064</v>
      </c>
      <c r="AB30" s="391">
        <f t="shared" si="30"/>
        <v>1070881.9467979944</v>
      </c>
      <c r="AC30" s="391">
        <f t="shared" si="31"/>
        <v>164005.20029989938</v>
      </c>
      <c r="AD30" s="391">
        <f t="shared" si="32"/>
        <v>20580326.151300635</v>
      </c>
      <c r="AE30" s="392" t="b">
        <f t="shared" si="21"/>
        <v>1</v>
      </c>
      <c r="AF30" s="104"/>
      <c r="AG30" s="285">
        <f t="shared" si="33"/>
        <v>2046</v>
      </c>
      <c r="AH30" s="217">
        <f>'QUANTITIES - ALT 2'!F28</f>
        <v>0</v>
      </c>
      <c r="AI30" s="391">
        <f t="shared" si="34"/>
        <v>216840.78045950542</v>
      </c>
      <c r="AJ30" s="391">
        <f t="shared" si="35"/>
        <v>79616.004333824152</v>
      </c>
      <c r="AK30" s="391">
        <f t="shared" si="36"/>
        <v>56623.245895525957</v>
      </c>
      <c r="AL30" s="391">
        <f t="shared" si="37"/>
        <v>1682347.2443728559</v>
      </c>
      <c r="AM30" s="391">
        <f t="shared" si="38"/>
        <v>-1331480.164913496</v>
      </c>
      <c r="AN30" s="391">
        <f t="shared" si="39"/>
        <v>703947.11014821543</v>
      </c>
      <c r="AO30" s="391">
        <f t="shared" si="40"/>
        <v>107809.25679585806</v>
      </c>
      <c r="AP30" s="391">
        <f t="shared" si="41"/>
        <v>22557549.714043841</v>
      </c>
      <c r="AQ30" s="285" t="b">
        <f t="shared" si="10"/>
        <v>1</v>
      </c>
    </row>
    <row r="31" spans="1:43" x14ac:dyDescent="0.25">
      <c r="A31" s="107">
        <f t="shared" si="11"/>
        <v>25</v>
      </c>
      <c r="B31" s="107">
        <f t="shared" si="12"/>
        <v>2047</v>
      </c>
      <c r="C31" s="390">
        <f>IF(INPUTS!$B$7="yes", Transpose!B27*$B$3*'Inflation Index'!D32, Transpose!B27*$B$3)</f>
        <v>651410.37798606034</v>
      </c>
      <c r="D31" s="390">
        <f>Transpose!C27*'Inflation Index'!C32*$B$3</f>
        <v>728207.55932858959</v>
      </c>
      <c r="E31" s="390">
        <f>Transpose!D27*'Inflation Index'!C32</f>
        <v>626566.62623988453</v>
      </c>
      <c r="F31" s="390">
        <f>'AVOIDED COST - ALT 1'!S38</f>
        <v>-1030249.5437690505</v>
      </c>
      <c r="G31" s="390">
        <f t="shared" si="13"/>
        <v>975935.01978548418</v>
      </c>
      <c r="H31" s="390">
        <f t="shared" si="0"/>
        <v>137754.94121650301</v>
      </c>
      <c r="I31" s="285"/>
      <c r="J31" s="107">
        <f t="shared" si="14"/>
        <v>25</v>
      </c>
      <c r="K31" s="107">
        <f t="shared" si="15"/>
        <v>2047</v>
      </c>
      <c r="L31" s="401">
        <f>IF(INPUTS!$B$7="yes", Transpose!E27*$B$3*'Inflation Index'!D32, Transpose!E27*$B$3)</f>
        <v>200671.32985434821</v>
      </c>
      <c r="M31" s="390">
        <f>Transpose!F27*$B$3*'Inflation Index'!C32</f>
        <v>192757.42666415946</v>
      </c>
      <c r="N31" s="390">
        <f>'OPERATING COST ALT 2'!$AL$91*'Inflation Index'!$C32</f>
        <v>0</v>
      </c>
      <c r="O31" s="390">
        <f>'AVOIDED COST - ALT 2'!S38</f>
        <v>-1353329.9271454827</v>
      </c>
      <c r="P31" s="390">
        <f t="shared" si="16"/>
        <v>-959901.17062697513</v>
      </c>
      <c r="Q31" s="390">
        <f t="shared" si="17"/>
        <v>-135491.73526167398</v>
      </c>
      <c r="R31" s="285"/>
      <c r="S31" s="392">
        <f t="shared" si="25"/>
        <v>1703976.8862650325</v>
      </c>
      <c r="T31" s="104"/>
      <c r="U31" s="285">
        <f t="shared" si="26"/>
        <v>2047</v>
      </c>
      <c r="V31" s="217">
        <f>'QUANTITIES - ALT 1'!F29</f>
        <v>10764</v>
      </c>
      <c r="W31" s="391">
        <f t="shared" si="18"/>
        <v>852656.72346797236</v>
      </c>
      <c r="X31" s="391">
        <f t="shared" si="1"/>
        <v>305712.66134701495</v>
      </c>
      <c r="Y31" s="391">
        <f t="shared" si="19"/>
        <v>221248.55249966268</v>
      </c>
      <c r="Z31" s="391">
        <f t="shared" si="2"/>
        <v>626566.62623988453</v>
      </c>
      <c r="AA31" s="391">
        <f t="shared" si="29"/>
        <v>-1030249.5437690505</v>
      </c>
      <c r="AB31" s="391">
        <f t="shared" si="30"/>
        <v>975935.01978548418</v>
      </c>
      <c r="AC31" s="391">
        <f t="shared" si="31"/>
        <v>137754.94121650301</v>
      </c>
      <c r="AD31" s="391">
        <f t="shared" si="32"/>
        <v>20718081.092517138</v>
      </c>
      <c r="AE31" s="392" t="b">
        <f t="shared" si="21"/>
        <v>1</v>
      </c>
      <c r="AF31" s="104"/>
      <c r="AG31" s="285">
        <f t="shared" si="33"/>
        <v>2047</v>
      </c>
      <c r="AH31" s="217">
        <f>'QUANTITIES - ALT 2'!F29</f>
        <v>0</v>
      </c>
      <c r="AI31" s="391">
        <f t="shared" si="34"/>
        <v>249412.29486685802</v>
      </c>
      <c r="AJ31" s="391">
        <f t="shared" si="35"/>
        <v>80922.513293098003</v>
      </c>
      <c r="AK31" s="391">
        <f t="shared" si="36"/>
        <v>63093.948358551621</v>
      </c>
      <c r="AL31" s="391">
        <f t="shared" si="37"/>
        <v>0</v>
      </c>
      <c r="AM31" s="391">
        <f t="shared" si="38"/>
        <v>-1353329.9271454827</v>
      </c>
      <c r="AN31" s="391">
        <f t="shared" si="39"/>
        <v>-959901.17062697513</v>
      </c>
      <c r="AO31" s="391">
        <f t="shared" si="40"/>
        <v>-135491.73526167398</v>
      </c>
      <c r="AP31" s="391">
        <f t="shared" si="41"/>
        <v>22422057.978782166</v>
      </c>
      <c r="AQ31" s="285" t="b">
        <f t="shared" si="10"/>
        <v>1</v>
      </c>
    </row>
    <row r="32" spans="1:43" x14ac:dyDescent="0.25">
      <c r="A32" s="107">
        <f t="shared" si="11"/>
        <v>26</v>
      </c>
      <c r="B32" s="107">
        <f t="shared" si="12"/>
        <v>2048</v>
      </c>
      <c r="C32" s="390">
        <f>IF(INPUTS!$B$7="yes", Transpose!B28*$B$3*'Inflation Index'!D33, Transpose!B28*$B$3)</f>
        <v>657524.23057522113</v>
      </c>
      <c r="D32" s="390">
        <f>Transpose!C28*'Inflation Index'!C33*$B$3</f>
        <v>746126.55226171343</v>
      </c>
      <c r="E32" s="390">
        <f>Transpose!D28*'Inflation Index'!C33</f>
        <v>562948.17735616071</v>
      </c>
      <c r="F32" s="390">
        <f>'AVOIDED COST - ALT 1'!S39</f>
        <v>-1089042.3153282716</v>
      </c>
      <c r="G32" s="390">
        <f t="shared" si="13"/>
        <v>877556.64486482367</v>
      </c>
      <c r="H32" s="390">
        <f t="shared" si="0"/>
        <v>114164.66442515537</v>
      </c>
      <c r="I32" s="285"/>
      <c r="J32" s="107">
        <f t="shared" si="14"/>
        <v>26</v>
      </c>
      <c r="K32" s="107">
        <f t="shared" si="15"/>
        <v>2048</v>
      </c>
      <c r="L32" s="401">
        <f>IF(INPUTS!$B$7="yes", Transpose!E28*$B$3*'Inflation Index'!D33, Transpose!E28*$B$3)</f>
        <v>200671.32985434821</v>
      </c>
      <c r="M32" s="390">
        <f>Transpose!F28*$B$3*'Inflation Index'!C33</f>
        <v>195920.60104110197</v>
      </c>
      <c r="N32" s="390">
        <f>'OPERATING COST ALT 2'!$AM$91*'Inflation Index'!$C33</f>
        <v>0</v>
      </c>
      <c r="O32" s="390">
        <f>'AVOIDED COST - ALT 2'!S39</f>
        <v>-1375538.2468101494</v>
      </c>
      <c r="P32" s="390">
        <f t="shared" si="16"/>
        <v>-978946.31591469923</v>
      </c>
      <c r="Q32" s="390">
        <f t="shared" si="17"/>
        <v>-127354.83036979241</v>
      </c>
      <c r="R32" s="285"/>
      <c r="S32" s="392">
        <f t="shared" si="25"/>
        <v>1462457.3914700847</v>
      </c>
      <c r="T32" s="104"/>
      <c r="U32" s="285">
        <f t="shared" si="26"/>
        <v>2048</v>
      </c>
      <c r="V32" s="217">
        <f>'QUANTITIES - ALT 1'!F30</f>
        <v>9544</v>
      </c>
      <c r="W32" s="391">
        <f t="shared" si="18"/>
        <v>865312.76801517862</v>
      </c>
      <c r="X32" s="391">
        <f t="shared" si="1"/>
        <v>313235.32840542123</v>
      </c>
      <c r="Y32" s="391">
        <f t="shared" si="19"/>
        <v>225102.68641633465</v>
      </c>
      <c r="Z32" s="391">
        <f t="shared" si="2"/>
        <v>562948.17735616071</v>
      </c>
      <c r="AA32" s="391">
        <f t="shared" si="29"/>
        <v>-1089042.3153282716</v>
      </c>
      <c r="AB32" s="391">
        <f t="shared" si="30"/>
        <v>877556.64486482367</v>
      </c>
      <c r="AC32" s="391">
        <f t="shared" si="31"/>
        <v>114164.66442515537</v>
      </c>
      <c r="AD32" s="391">
        <f t="shared" si="32"/>
        <v>20832245.756942295</v>
      </c>
      <c r="AE32" s="392" t="b">
        <f t="shared" si="21"/>
        <v>1</v>
      </c>
      <c r="AF32" s="104"/>
      <c r="AG32" s="285">
        <f t="shared" si="33"/>
        <v>2048</v>
      </c>
      <c r="AH32" s="217">
        <f>'QUANTITIES - ALT 2'!F30</f>
        <v>0</v>
      </c>
      <c r="AI32" s="391">
        <f t="shared" si="34"/>
        <v>250740.24380763996</v>
      </c>
      <c r="AJ32" s="391">
        <f t="shared" si="35"/>
        <v>82250.462233879909</v>
      </c>
      <c r="AK32" s="391">
        <f t="shared" si="36"/>
        <v>63601.224853930318</v>
      </c>
      <c r="AL32" s="391">
        <f t="shared" si="37"/>
        <v>0</v>
      </c>
      <c r="AM32" s="391">
        <f t="shared" si="38"/>
        <v>-1375538.2468101494</v>
      </c>
      <c r="AN32" s="391">
        <f t="shared" si="39"/>
        <v>-978946.31591469923</v>
      </c>
      <c r="AO32" s="391">
        <f t="shared" si="40"/>
        <v>-127354.83036979241</v>
      </c>
      <c r="AP32" s="391">
        <f t="shared" si="41"/>
        <v>22294703.148412373</v>
      </c>
      <c r="AQ32" s="285" t="b">
        <f t="shared" si="10"/>
        <v>1</v>
      </c>
    </row>
    <row r="33" spans="1:43" x14ac:dyDescent="0.25">
      <c r="A33" s="107">
        <f t="shared" si="11"/>
        <v>27</v>
      </c>
      <c r="B33" s="107">
        <f t="shared" si="12"/>
        <v>2049</v>
      </c>
      <c r="C33" s="390">
        <f>IF(INPUTS!$B$7="yes", Transpose!B29*$B$3*'Inflation Index'!D34, Transpose!B29*$B$3)</f>
        <v>663638.08316438191</v>
      </c>
      <c r="D33" s="390">
        <f>Transpose!C29*'Inflation Index'!C34*$B$3</f>
        <v>764437.55046151311</v>
      </c>
      <c r="E33" s="390">
        <f>Transpose!D29*'Inflation Index'!C34</f>
        <v>496703.00908166269</v>
      </c>
      <c r="F33" s="390">
        <f>'AVOIDED COST - ALT 1'!S40</f>
        <v>-1149487.2425752692</v>
      </c>
      <c r="G33" s="390">
        <f t="shared" si="13"/>
        <v>775291.40013228846</v>
      </c>
      <c r="H33" s="390">
        <f t="shared" si="0"/>
        <v>92959.070771566418</v>
      </c>
      <c r="I33" s="285"/>
      <c r="J33" s="107">
        <f t="shared" si="14"/>
        <v>27</v>
      </c>
      <c r="K33" s="107">
        <f t="shared" si="15"/>
        <v>2049</v>
      </c>
      <c r="L33" s="401">
        <f>IF(INPUTS!$B$7="yes", Transpose!E29*$B$3*'Inflation Index'!D34, Transpose!E29*$B$3)</f>
        <v>200671.32985434821</v>
      </c>
      <c r="M33" s="390">
        <f>Transpose!F29*$B$3*'Inflation Index'!C34</f>
        <v>199135.68351991172</v>
      </c>
      <c r="N33" s="390">
        <f>'OPERATING COST ALT 2'!$AN$91*'Inflation Index'!$C34</f>
        <v>0</v>
      </c>
      <c r="O33" s="390">
        <f>'AVOIDED COST - ALT 2'!S40</f>
        <v>-1398111.0078814784</v>
      </c>
      <c r="P33" s="390">
        <f t="shared" si="16"/>
        <v>-998303.99450721848</v>
      </c>
      <c r="Q33" s="390">
        <f t="shared" si="17"/>
        <v>-119698.75025196877</v>
      </c>
      <c r="R33" s="285"/>
      <c r="S33" s="392">
        <f t="shared" si="25"/>
        <v>1249799.5704465494</v>
      </c>
      <c r="T33" s="104"/>
      <c r="U33" s="285">
        <f t="shared" si="26"/>
        <v>2049</v>
      </c>
      <c r="V33" s="217">
        <f>'QUANTITIES - ALT 1'!F31</f>
        <v>8324</v>
      </c>
      <c r="W33" s="391">
        <f t="shared" si="18"/>
        <v>878133.38236367633</v>
      </c>
      <c r="X33" s="391">
        <f t="shared" si="1"/>
        <v>320922.56526511884</v>
      </c>
      <c r="Y33" s="391">
        <f t="shared" si="19"/>
        <v>229019.68599709994</v>
      </c>
      <c r="Z33" s="391">
        <f t="shared" si="2"/>
        <v>496703.00908166269</v>
      </c>
      <c r="AA33" s="391">
        <f t="shared" si="29"/>
        <v>-1149487.2425752692</v>
      </c>
      <c r="AB33" s="391">
        <f t="shared" si="30"/>
        <v>775291.40013228846</v>
      </c>
      <c r="AC33" s="391">
        <f t="shared" si="31"/>
        <v>92959.070771566418</v>
      </c>
      <c r="AD33" s="391">
        <f t="shared" si="32"/>
        <v>20925204.827713862</v>
      </c>
      <c r="AE33" s="392" t="b">
        <f t="shared" si="21"/>
        <v>1</v>
      </c>
      <c r="AF33" s="104"/>
      <c r="AG33" s="285">
        <f t="shared" si="33"/>
        <v>2049</v>
      </c>
      <c r="AH33" s="217">
        <f>'QUANTITIES - ALT 2'!F31</f>
        <v>0</v>
      </c>
      <c r="AI33" s="391">
        <f t="shared" si="34"/>
        <v>252089.98456280777</v>
      </c>
      <c r="AJ33" s="391">
        <f t="shared" si="35"/>
        <v>83600.202989047742</v>
      </c>
      <c r="AK33" s="391">
        <f t="shared" si="36"/>
        <v>64116.825822404426</v>
      </c>
      <c r="AL33" s="391">
        <f t="shared" si="37"/>
        <v>0</v>
      </c>
      <c r="AM33" s="391">
        <f t="shared" si="38"/>
        <v>-1398111.0078814784</v>
      </c>
      <c r="AN33" s="391">
        <f t="shared" si="39"/>
        <v>-998303.99450721848</v>
      </c>
      <c r="AO33" s="391">
        <f t="shared" si="40"/>
        <v>-119698.75025196877</v>
      </c>
      <c r="AP33" s="391">
        <f>AO33+AP32</f>
        <v>22175004.398160405</v>
      </c>
      <c r="AQ33" s="285" t="b">
        <f t="shared" si="10"/>
        <v>1</v>
      </c>
    </row>
    <row r="34" spans="1:43" x14ac:dyDescent="0.25">
      <c r="A34" s="107">
        <f t="shared" si="11"/>
        <v>28</v>
      </c>
      <c r="B34" s="107">
        <f t="shared" si="12"/>
        <v>2050</v>
      </c>
      <c r="C34" s="390">
        <f>IF(INPUTS!$B$7="yes", Transpose!B30*$B$3*'Inflation Index'!D35, Transpose!B30*$B$3)</f>
        <v>669751.93575354281</v>
      </c>
      <c r="D34" s="390">
        <f>Transpose!C30*'Inflation Index'!C35*$B$3</f>
        <v>783148.59419469407</v>
      </c>
      <c r="E34" s="390">
        <f>Transpose!D30*'Inflation Index'!C35</f>
        <v>442047.3079992889</v>
      </c>
      <c r="F34" s="390">
        <f>'AVOIDED COST - ALT 1'!S41</f>
        <v>-1211622.7172443056</v>
      </c>
      <c r="G34" s="390">
        <f t="shared" si="13"/>
        <v>683325.12070322013</v>
      </c>
      <c r="H34" s="390">
        <f t="shared" si="0"/>
        <v>75513.474921657355</v>
      </c>
      <c r="I34" s="285"/>
      <c r="J34" s="107">
        <f t="shared" si="14"/>
        <v>28</v>
      </c>
      <c r="K34" s="107">
        <f t="shared" si="15"/>
        <v>2050</v>
      </c>
      <c r="L34" s="401">
        <f>IF(INPUTS!$B$7="yes", Transpose!E30*$B$3*'Inflation Index'!D35, Transpose!E30*$B$3)</f>
        <v>200671.32985434821</v>
      </c>
      <c r="M34" s="390">
        <f>Transpose!F30*$B$3*'Inflation Index'!C35</f>
        <v>202403.52591927408</v>
      </c>
      <c r="N34" s="390">
        <f>'OPERATING COST ALT 2'!$AO$91*'Inflation Index'!$C35</f>
        <v>0</v>
      </c>
      <c r="O34" s="390">
        <f>'AVOIDED COST - ALT 2'!S41</f>
        <v>-1421054.1908902307</v>
      </c>
      <c r="P34" s="390">
        <f t="shared" si="16"/>
        <v>-1017979.3351166084</v>
      </c>
      <c r="Q34" s="390">
        <f t="shared" si="17"/>
        <v>-112495.72811546014</v>
      </c>
      <c r="R34" s="285"/>
      <c r="S34" s="392">
        <f t="shared" si="25"/>
        <v>1061790.3674094318</v>
      </c>
      <c r="T34" s="104"/>
      <c r="U34" s="285">
        <f t="shared" si="26"/>
        <v>2050</v>
      </c>
      <c r="V34" s="217">
        <f>'QUANTITIES - ALT 1'!F32</f>
        <v>7104</v>
      </c>
      <c r="W34" s="391">
        <f t="shared" si="18"/>
        <v>891121.94194029376</v>
      </c>
      <c r="X34" s="391">
        <f t="shared" si="1"/>
        <v>328777.74735293619</v>
      </c>
      <c r="Y34" s="391">
        <f t="shared" si="19"/>
        <v>233000.84065500699</v>
      </c>
      <c r="Z34" s="391">
        <f t="shared" si="2"/>
        <v>442047.3079992889</v>
      </c>
      <c r="AA34" s="391">
        <f t="shared" si="29"/>
        <v>-1211622.7172443056</v>
      </c>
      <c r="AB34" s="391">
        <f t="shared" si="30"/>
        <v>683325.12070322013</v>
      </c>
      <c r="AC34" s="391">
        <f t="shared" si="31"/>
        <v>75513.474921657355</v>
      </c>
      <c r="AD34" s="391">
        <f t="shared" si="32"/>
        <v>21000718.302635521</v>
      </c>
      <c r="AE34" s="392" t="b">
        <f t="shared" si="21"/>
        <v>1</v>
      </c>
      <c r="AF34" s="104"/>
      <c r="AG34" s="285">
        <f t="shared" si="33"/>
        <v>2050</v>
      </c>
      <c r="AH34" s="217">
        <f>'QUANTITIES - ALT 2'!F32</f>
        <v>0</v>
      </c>
      <c r="AI34" s="391">
        <f t="shared" si="34"/>
        <v>253461.87473886251</v>
      </c>
      <c r="AJ34" s="391">
        <f t="shared" si="35"/>
        <v>84972.093165102458</v>
      </c>
      <c r="AK34" s="391">
        <f t="shared" si="36"/>
        <v>64640.88786965733</v>
      </c>
      <c r="AL34" s="391">
        <f t="shared" si="37"/>
        <v>0</v>
      </c>
      <c r="AM34" s="391">
        <f t="shared" si="38"/>
        <v>-1421054.1908902307</v>
      </c>
      <c r="AN34" s="391">
        <f t="shared" si="39"/>
        <v>-1017979.3351166084</v>
      </c>
      <c r="AO34" s="391">
        <f t="shared" si="40"/>
        <v>-112495.72811546014</v>
      </c>
      <c r="AP34" s="391">
        <f t="shared" si="41"/>
        <v>22062508.670044944</v>
      </c>
      <c r="AQ34" s="285" t="b">
        <f t="shared" si="10"/>
        <v>1</v>
      </c>
    </row>
    <row r="35" spans="1:43" x14ac:dyDescent="0.25">
      <c r="A35" s="107">
        <f t="shared" si="11"/>
        <v>29</v>
      </c>
      <c r="B35" s="107">
        <f t="shared" si="12"/>
        <v>2051</v>
      </c>
      <c r="C35" s="390">
        <f>IF(INPUTS!$B$7="yes", Transpose!B31*$B$3*'Inflation Index'!D36, Transpose!B31*$B$3)</f>
        <v>675865.78834270348</v>
      </c>
      <c r="D35" s="390">
        <f>Transpose!C31*'Inflation Index'!C36*$B$3</f>
        <v>802267.88204757846</v>
      </c>
      <c r="E35" s="390">
        <f>Transpose!D31*'Inflation Index'!C36</f>
        <v>449301.36166797573</v>
      </c>
      <c r="F35" s="390">
        <f>'AVOIDED COST - ALT 1'!S42</f>
        <v>-1275487.9461834219</v>
      </c>
      <c r="G35" s="390">
        <f t="shared" si="13"/>
        <v>651947.08587483573</v>
      </c>
      <c r="H35" s="390">
        <f t="shared" si="0"/>
        <v>66401.773549714911</v>
      </c>
      <c r="I35" s="285"/>
      <c r="J35" s="107">
        <f t="shared" si="14"/>
        <v>29</v>
      </c>
      <c r="K35" s="107">
        <f t="shared" si="15"/>
        <v>2051</v>
      </c>
      <c r="L35" s="401">
        <f>IF(INPUTS!$B$7="yes", Transpose!E31*$B$3*'Inflation Index'!D36, Transpose!E31*$B$3)</f>
        <v>200671.32985434821</v>
      </c>
      <c r="M35" s="390">
        <f>Transpose!F31*$B$3*'Inflation Index'!C36</f>
        <v>205724.99403632959</v>
      </c>
      <c r="N35" s="390">
        <f>'OPERATING COST ALT 2'!$AP$91*'Inflation Index'!$C36</f>
        <v>0</v>
      </c>
      <c r="O35" s="390">
        <f>'AVOIDED COST - ALT 2'!S42</f>
        <v>-1444373.8745084521</v>
      </c>
      <c r="P35" s="390">
        <f t="shared" si="16"/>
        <v>-1037977.5506177744</v>
      </c>
      <c r="Q35" s="390">
        <f t="shared" si="17"/>
        <v>-105719.54650786107</v>
      </c>
      <c r="R35" s="285"/>
      <c r="S35" s="392">
        <f t="shared" si="25"/>
        <v>889669.04735185578</v>
      </c>
      <c r="T35" s="104"/>
      <c r="U35" s="285">
        <f t="shared" si="26"/>
        <v>2051</v>
      </c>
      <c r="V35" s="217">
        <f>'QUANTITIES - ALT 1'!F33</f>
        <v>5884</v>
      </c>
      <c r="W35" s="391">
        <f t="shared" si="18"/>
        <v>904281.88863685366</v>
      </c>
      <c r="X35" s="391">
        <f t="shared" si="1"/>
        <v>336804.31656069623</v>
      </c>
      <c r="Y35" s="391">
        <f t="shared" si="19"/>
        <v>237047.46519273211</v>
      </c>
      <c r="Z35" s="391">
        <f t="shared" si="2"/>
        <v>449301.36166797573</v>
      </c>
      <c r="AA35" s="391">
        <f t="shared" si="29"/>
        <v>-1275487.9461834219</v>
      </c>
      <c r="AB35" s="391">
        <f t="shared" si="30"/>
        <v>651947.08587483596</v>
      </c>
      <c r="AC35" s="391">
        <f t="shared" si="31"/>
        <v>66401.773549714911</v>
      </c>
      <c r="AD35" s="391">
        <f t="shared" si="32"/>
        <v>21067120.076185234</v>
      </c>
      <c r="AE35" s="392" t="b">
        <f t="shared" si="21"/>
        <v>1</v>
      </c>
      <c r="AF35" s="104"/>
      <c r="AG35" s="285">
        <f t="shared" si="33"/>
        <v>2051</v>
      </c>
      <c r="AH35" s="217">
        <f>'QUANTITIES - ALT 2'!F33</f>
        <v>0</v>
      </c>
      <c r="AI35" s="391">
        <f t="shared" si="34"/>
        <v>254856.27781067419</v>
      </c>
      <c r="AJ35" s="391">
        <f t="shared" si="35"/>
        <v>86366.496236914187</v>
      </c>
      <c r="AK35" s="391">
        <f t="shared" si="36"/>
        <v>65173.549843089393</v>
      </c>
      <c r="AL35" s="391">
        <f t="shared" si="37"/>
        <v>0</v>
      </c>
      <c r="AM35" s="391">
        <f t="shared" si="38"/>
        <v>-1444373.8745084521</v>
      </c>
      <c r="AN35" s="391">
        <f t="shared" si="39"/>
        <v>-1037977.5506177744</v>
      </c>
      <c r="AO35" s="391">
        <f t="shared" si="40"/>
        <v>-105719.54650786107</v>
      </c>
      <c r="AP35" s="391">
        <f t="shared" si="41"/>
        <v>21956789.123537082</v>
      </c>
      <c r="AQ35" s="285" t="b">
        <f t="shared" si="10"/>
        <v>1</v>
      </c>
    </row>
    <row r="36" spans="1:43" x14ac:dyDescent="0.25">
      <c r="A36" s="107">
        <f t="shared" si="11"/>
        <v>30</v>
      </c>
      <c r="B36" s="107">
        <f t="shared" si="12"/>
        <v>2052</v>
      </c>
      <c r="C36" s="390">
        <f>IF(INPUTS!$B$7="yes", Transpose!B32*$B$3*'Inflation Index'!D37, Transpose!B32*$B$3)</f>
        <v>681979.64093186427</v>
      </c>
      <c r="D36" s="390">
        <f>Transpose!C32*'Inflation Index'!C37*$B$3</f>
        <v>821803.77395701385</v>
      </c>
      <c r="E36" s="390">
        <f>Transpose!D32*'Inflation Index'!C37</f>
        <v>456674.45529839495</v>
      </c>
      <c r="F36" s="390">
        <f>'AVOIDED COST - ALT 1'!S43</f>
        <v>-1341122.9677680822</v>
      </c>
      <c r="G36" s="390">
        <f t="shared" si="13"/>
        <v>619334.90241919085</v>
      </c>
      <c r="H36" s="390">
        <f t="shared" si="0"/>
        <v>58138.409677592914</v>
      </c>
      <c r="I36" s="285"/>
      <c r="J36" s="107">
        <f t="shared" si="14"/>
        <v>30</v>
      </c>
      <c r="K36" s="107">
        <f t="shared" si="15"/>
        <v>2052</v>
      </c>
      <c r="L36" s="401">
        <f>IF(INPUTS!$B$7="yes", Transpose!E32*$B$3*'Inflation Index'!D37, Transpose!E32*$B$3)</f>
        <v>200671.32985434821</v>
      </c>
      <c r="M36" s="390">
        <f>Transpose!F32*$B$3*'Inflation Index'!C37</f>
        <v>209100.96787606215</v>
      </c>
      <c r="N36" s="390">
        <f>'OPERATING COST ALT 2'!$AQ$91*'Inflation Index'!$C37</f>
        <v>0</v>
      </c>
      <c r="O36" s="390">
        <f>'AVOIDED COST - ALT 2'!S43</f>
        <v>-1468076.2371599865</v>
      </c>
      <c r="P36" s="390">
        <f t="shared" si="16"/>
        <v>-1058303.939429576</v>
      </c>
      <c r="Q36" s="390">
        <f t="shared" si="17"/>
        <v>-99345.455509824402</v>
      </c>
      <c r="R36" s="285"/>
      <c r="S36" s="392">
        <f t="shared" si="25"/>
        <v>732185.18216443853</v>
      </c>
      <c r="T36" s="104"/>
      <c r="U36" s="285">
        <f t="shared" si="26"/>
        <v>2052</v>
      </c>
      <c r="V36" s="217">
        <f>'QUANTITIES - ALT 1'!F34</f>
        <v>4664</v>
      </c>
      <c r="W36" s="391">
        <f t="shared" si="18"/>
        <v>917616.73208259547</v>
      </c>
      <c r="X36" s="391">
        <f t="shared" si="1"/>
        <v>345005.78251763806</v>
      </c>
      <c r="Y36" s="391">
        <f t="shared" si="19"/>
        <v>241160.90028864471</v>
      </c>
      <c r="Z36" s="391">
        <f t="shared" si="2"/>
        <v>456674.45529839495</v>
      </c>
      <c r="AA36" s="391">
        <f t="shared" si="29"/>
        <v>-1341122.9677680822</v>
      </c>
      <c r="AB36" s="391">
        <f t="shared" si="30"/>
        <v>619334.90241919109</v>
      </c>
      <c r="AC36" s="391">
        <f t="shared" si="31"/>
        <v>58138.409677592914</v>
      </c>
      <c r="AD36" s="391">
        <f t="shared" si="32"/>
        <v>21125258.485862825</v>
      </c>
      <c r="AE36" s="392" t="b">
        <f t="shared" si="21"/>
        <v>1</v>
      </c>
      <c r="AF36" s="104"/>
      <c r="AG36" s="285">
        <f t="shared" si="33"/>
        <v>2052</v>
      </c>
      <c r="AH36" s="217">
        <f>'QUANTITIES - ALT 2'!F34</f>
        <v>0</v>
      </c>
      <c r="AI36" s="391">
        <f t="shared" si="34"/>
        <v>256273.56321778276</v>
      </c>
      <c r="AJ36" s="391">
        <f t="shared" si="35"/>
        <v>87783.781644022733</v>
      </c>
      <c r="AK36" s="391">
        <f t="shared" si="36"/>
        <v>65714.952868604872</v>
      </c>
      <c r="AL36" s="391">
        <f t="shared" si="37"/>
        <v>0</v>
      </c>
      <c r="AM36" s="391">
        <f t="shared" si="38"/>
        <v>-1468076.2371599865</v>
      </c>
      <c r="AN36" s="391">
        <f t="shared" si="39"/>
        <v>-1058303.939429576</v>
      </c>
      <c r="AO36" s="391">
        <f t="shared" si="40"/>
        <v>-99345.455509824402</v>
      </c>
      <c r="AP36" s="391">
        <f t="shared" si="41"/>
        <v>21857443.668027259</v>
      </c>
      <c r="AQ36" s="285" t="b">
        <f t="shared" si="10"/>
        <v>1</v>
      </c>
    </row>
    <row r="37" spans="1:43" x14ac:dyDescent="0.25">
      <c r="A37" s="107">
        <f t="shared" si="11"/>
        <v>31</v>
      </c>
      <c r="B37" s="107">
        <f t="shared" si="12"/>
        <v>2053</v>
      </c>
      <c r="C37" s="390">
        <f>IF(INPUTS!$B$7="yes", Transpose!B33*$B$3*'Inflation Index'!D38, Transpose!B33*$B$3)</f>
        <v>688093.49352102506</v>
      </c>
      <c r="D37" s="390">
        <f>Transpose!C33*'Inflation Index'!C38*$B$3</f>
        <v>841764.79429812287</v>
      </c>
      <c r="E37" s="390">
        <f>Transpose!D33*'Inflation Index'!C38</f>
        <v>696252.81352764182</v>
      </c>
      <c r="F37" s="390">
        <f>'AVOIDED COST - ALT 1'!S44</f>
        <v>-1408568.6686340161</v>
      </c>
      <c r="G37" s="390">
        <f t="shared" si="13"/>
        <v>817542.43271277379</v>
      </c>
      <c r="H37" s="390">
        <f t="shared" si="0"/>
        <v>70732.361435643514</v>
      </c>
      <c r="I37" s="285"/>
      <c r="J37" s="107">
        <f t="shared" si="14"/>
        <v>31</v>
      </c>
      <c r="K37" s="107">
        <f t="shared" si="15"/>
        <v>2053</v>
      </c>
      <c r="L37" s="401">
        <f>IF(INPUTS!$B$7="yes", Transpose!E33*$B$3*'Inflation Index'!D38, Transpose!E33*$B$3)</f>
        <v>200671.32985434821</v>
      </c>
      <c r="M37" s="390">
        <f>Transpose!F33*$B$3*'Inflation Index'!C38</f>
        <v>212532.34188445166</v>
      </c>
      <c r="N37" s="390">
        <f>'OPERATING COST ALT 2'!$AR$91*'Inflation Index'!$C38</f>
        <v>1885378.4281592814</v>
      </c>
      <c r="O37" s="390">
        <f>'AVOIDED COST - ALT 2'!S44</f>
        <v>-1492167.5586574115</v>
      </c>
      <c r="P37" s="390">
        <f t="shared" si="16"/>
        <v>806414.54124066979</v>
      </c>
      <c r="Q37" s="390">
        <f t="shared" si="17"/>
        <v>69769.595455399874</v>
      </c>
      <c r="R37" s="285"/>
      <c r="S37" s="392">
        <f t="shared" si="25"/>
        <v>731222.41618419485</v>
      </c>
      <c r="T37" s="104"/>
      <c r="U37" s="285">
        <f t="shared" si="26"/>
        <v>2053</v>
      </c>
      <c r="V37" s="217">
        <f>'QUANTITIES - ALT 1'!F35</f>
        <v>3444</v>
      </c>
      <c r="W37" s="391">
        <f t="shared" si="18"/>
        <v>931130.05094045878</v>
      </c>
      <c r="X37" s="391">
        <f t="shared" si="1"/>
        <v>353385.72388670145</v>
      </c>
      <c r="Y37" s="391">
        <f t="shared" si="19"/>
        <v>245342.51299198766</v>
      </c>
      <c r="Z37" s="391">
        <f t="shared" si="2"/>
        <v>696252.81352764182</v>
      </c>
      <c r="AA37" s="391">
        <f t="shared" si="29"/>
        <v>-1408568.6686340161</v>
      </c>
      <c r="AB37" s="391">
        <f t="shared" si="30"/>
        <v>817542.43271277379</v>
      </c>
      <c r="AC37" s="391">
        <f t="shared" si="31"/>
        <v>70732.361435643514</v>
      </c>
      <c r="AD37" s="391">
        <f t="shared" si="32"/>
        <v>21195990.847298469</v>
      </c>
      <c r="AE37" s="392" t="b">
        <f t="shared" si="21"/>
        <v>1</v>
      </c>
      <c r="AF37" s="104"/>
      <c r="AG37" s="285">
        <f t="shared" si="33"/>
        <v>2053</v>
      </c>
      <c r="AH37" s="217">
        <f>'QUANTITIES - ALT 2'!F35</f>
        <v>0</v>
      </c>
      <c r="AI37" s="391">
        <f t="shared" si="34"/>
        <v>257714.10646227878</v>
      </c>
      <c r="AJ37" s="391">
        <f t="shared" si="35"/>
        <v>89224.32488851875</v>
      </c>
      <c r="AK37" s="391">
        <f t="shared" si="36"/>
        <v>66265.240388002348</v>
      </c>
      <c r="AL37" s="391">
        <f t="shared" si="37"/>
        <v>1885378.4281592814</v>
      </c>
      <c r="AM37" s="391">
        <f t="shared" si="38"/>
        <v>-1492167.5586574115</v>
      </c>
      <c r="AN37" s="391">
        <f t="shared" si="39"/>
        <v>806414.54124066979</v>
      </c>
      <c r="AO37" s="391">
        <f t="shared" si="40"/>
        <v>69769.595455399874</v>
      </c>
      <c r="AP37" s="391">
        <f t="shared" si="41"/>
        <v>21927213.26348266</v>
      </c>
      <c r="AQ37" s="285" t="b">
        <f t="shared" si="10"/>
        <v>1</v>
      </c>
    </row>
    <row r="38" spans="1:43" x14ac:dyDescent="0.25">
      <c r="A38" s="107">
        <f t="shared" si="11"/>
        <v>32</v>
      </c>
      <c r="B38" s="107">
        <f t="shared" si="12"/>
        <v>2054</v>
      </c>
      <c r="C38" s="390">
        <f>IF(INPUTS!$B$7="yes", Transpose!B34*$B$3*'Inflation Index'!D39, Transpose!B34*$B$3)</f>
        <v>694207.34611018584</v>
      </c>
      <c r="D38" s="390">
        <f>Transpose!C34*'Inflation Index'!C39*$B$3</f>
        <v>862159.6350299425</v>
      </c>
      <c r="E38" s="390">
        <f>Transpose!D34*'Inflation Index'!C39</f>
        <v>707678.41251876112</v>
      </c>
      <c r="F38" s="390">
        <f>'AVOIDED COST - ALT 1'!S45</f>
        <v>-1477866.800735312</v>
      </c>
      <c r="G38" s="390">
        <f t="shared" si="13"/>
        <v>786178.59292357741</v>
      </c>
      <c r="H38" s="390">
        <f t="shared" si="0"/>
        <v>62690.153090938918</v>
      </c>
      <c r="I38" s="285"/>
      <c r="J38" s="107">
        <f t="shared" si="14"/>
        <v>32</v>
      </c>
      <c r="K38" s="107">
        <f t="shared" si="15"/>
        <v>2054</v>
      </c>
      <c r="L38" s="401">
        <f>IF(INPUTS!$B$7="yes", Transpose!E34*$B$3*'Inflation Index'!D39, Transpose!E34*$B$3)</f>
        <v>200671.32985434821</v>
      </c>
      <c r="M38" s="390">
        <f>Transpose!F34*$B$3*'Inflation Index'!C39</f>
        <v>216020.02518545251</v>
      </c>
      <c r="N38" s="390">
        <f>'OPERATING COST ALT 2'!$AS$91*'Inflation Index'!$C39</f>
        <v>1916317.7327453729</v>
      </c>
      <c r="O38" s="390">
        <f>'AVOIDED COST - ALT 2'!S45</f>
        <v>-1516654.2218658472</v>
      </c>
      <c r="P38" s="390">
        <f t="shared" si="16"/>
        <v>816354.86591932643</v>
      </c>
      <c r="Q38" s="390">
        <f t="shared" si="17"/>
        <v>65096.419543428499</v>
      </c>
      <c r="R38" s="285"/>
      <c r="S38" s="392">
        <f t="shared" si="25"/>
        <v>733628.68263668439</v>
      </c>
      <c r="T38" s="104"/>
      <c r="U38" s="285">
        <f t="shared" si="26"/>
        <v>2054</v>
      </c>
      <c r="V38" s="217">
        <f>'QUANTITIES - ALT 1'!F36</f>
        <v>2224</v>
      </c>
      <c r="W38" s="391">
        <f t="shared" si="18"/>
        <v>944825.49422767165</v>
      </c>
      <c r="X38" s="391">
        <f t="shared" si="1"/>
        <v>361947.7896851144</v>
      </c>
      <c r="Y38" s="391">
        <f t="shared" si="19"/>
        <v>249593.6972273422</v>
      </c>
      <c r="Z38" s="391">
        <f t="shared" si="2"/>
        <v>707678.41251876112</v>
      </c>
      <c r="AA38" s="391">
        <f t="shared" si="29"/>
        <v>-1477866.800735312</v>
      </c>
      <c r="AB38" s="391">
        <f t="shared" si="30"/>
        <v>786178.59292357741</v>
      </c>
      <c r="AC38" s="391">
        <f t="shared" si="31"/>
        <v>62690.153090938918</v>
      </c>
      <c r="AD38" s="391">
        <f t="shared" si="32"/>
        <v>21258681.000389408</v>
      </c>
      <c r="AE38" s="392" t="b">
        <f t="shared" si="21"/>
        <v>1</v>
      </c>
      <c r="AF38" s="104"/>
      <c r="AG38" s="285">
        <f t="shared" si="33"/>
        <v>2054</v>
      </c>
      <c r="AH38" s="217">
        <f>'QUANTITIES - ALT 2'!F36</f>
        <v>0</v>
      </c>
      <c r="AI38" s="391">
        <f t="shared" si="34"/>
        <v>259178.28920829089</v>
      </c>
      <c r="AJ38" s="391">
        <f t="shared" si="35"/>
        <v>90688.507634530863</v>
      </c>
      <c r="AK38" s="391">
        <f t="shared" si="36"/>
        <v>66824.558196978978</v>
      </c>
      <c r="AL38" s="391">
        <f t="shared" si="37"/>
        <v>1916317.7327453729</v>
      </c>
      <c r="AM38" s="391">
        <f t="shared" si="38"/>
        <v>-1516654.2218658472</v>
      </c>
      <c r="AN38" s="391">
        <f t="shared" si="39"/>
        <v>816354.86591932643</v>
      </c>
      <c r="AO38" s="391">
        <f t="shared" si="40"/>
        <v>65096.419543428499</v>
      </c>
      <c r="AP38" s="391">
        <f t="shared" si="41"/>
        <v>21992309.68302609</v>
      </c>
      <c r="AQ38" s="285" t="b">
        <f t="shared" si="10"/>
        <v>1</v>
      </c>
    </row>
    <row r="39" spans="1:43" x14ac:dyDescent="0.25">
      <c r="A39" s="107">
        <f t="shared" si="11"/>
        <v>33</v>
      </c>
      <c r="B39" s="107">
        <f t="shared" si="12"/>
        <v>2055</v>
      </c>
      <c r="C39" s="390">
        <f>IF(INPUTS!$B$7="yes", Transpose!B35*$B$3*'Inflation Index'!D40, Transpose!B35*$B$3)</f>
        <v>700321.19869934663</v>
      </c>
      <c r="D39" s="390">
        <f>Transpose!C35*'Inflation Index'!C40*$B$3</f>
        <v>882997.15890002321</v>
      </c>
      <c r="E39" s="390">
        <f>Transpose!D35*'Inflation Index'!C40</f>
        <v>719291.50707150623</v>
      </c>
      <c r="F39" s="390">
        <f>'AVOIDED COST - ALT 1'!S46</f>
        <v>-1541542.7143940567</v>
      </c>
      <c r="G39" s="390">
        <f t="shared" si="13"/>
        <v>761067.15027681924</v>
      </c>
      <c r="H39" s="390">
        <f t="shared" si="0"/>
        <v>55933.417477771574</v>
      </c>
      <c r="I39" s="285"/>
      <c r="J39" s="107">
        <f t="shared" si="14"/>
        <v>33</v>
      </c>
      <c r="K39" s="107">
        <f t="shared" si="15"/>
        <v>2055</v>
      </c>
      <c r="L39" s="401">
        <f>IF(INPUTS!$B$7="yes", Transpose!E35*$B$3*'Inflation Index'!D40, Transpose!E35*$B$3)</f>
        <v>200671.32985434821</v>
      </c>
      <c r="M39" s="390">
        <f>Transpose!F35*$B$3*'Inflation Index'!C40</f>
        <v>219564.94182186117</v>
      </c>
      <c r="N39" s="390">
        <f>'OPERATING COST ALT 2'!$AS$91*'Inflation Index'!$C40</f>
        <v>1947764.7553333116</v>
      </c>
      <c r="O39" s="390">
        <f>'AVOIDED COST - ALT 2'!S46</f>
        <v>-1541542.7143940567</v>
      </c>
      <c r="P39" s="390">
        <f t="shared" si="16"/>
        <v>826458.31261546444</v>
      </c>
      <c r="Q39" s="390">
        <f t="shared" si="17"/>
        <v>60739.236755497368</v>
      </c>
      <c r="R39" s="285"/>
      <c r="S39" s="392">
        <f t="shared" si="25"/>
        <v>738434.50191441015</v>
      </c>
      <c r="T39" s="104"/>
      <c r="U39" s="285">
        <f t="shared" si="26"/>
        <v>2055</v>
      </c>
      <c r="V39" s="217">
        <f>'QUANTITIES - ALT 1'!F37</f>
        <v>1004</v>
      </c>
      <c r="W39" s="391">
        <f t="shared" ref="W39" si="42">(C39+0.5*D39)/$B$3</f>
        <v>958706.78266109002</v>
      </c>
      <c r="X39" s="391">
        <f t="shared" ref="X39" si="43">0.5*D39/$B$3</f>
        <v>370695.70062973263</v>
      </c>
      <c r="Y39" s="391">
        <f t="shared" ref="Y39" si="44">SUM(W39:X39)*($B$3-1)</f>
        <v>253915.87430854721</v>
      </c>
      <c r="Z39" s="391">
        <f t="shared" ref="Z39" si="45">E39</f>
        <v>719291.50707150623</v>
      </c>
      <c r="AA39" s="391">
        <f t="shared" ref="AA39" si="46">F39</f>
        <v>-1541542.7143940567</v>
      </c>
      <c r="AB39" s="391">
        <f t="shared" ref="AB39" si="47">SUM(W39:AA39)</f>
        <v>761067.15027681971</v>
      </c>
      <c r="AC39" s="391">
        <f t="shared" ref="AC39" si="48">H39</f>
        <v>55933.417477771574</v>
      </c>
      <c r="AD39" s="391">
        <f t="shared" ref="AD39" si="49">AC39+AD38</f>
        <v>21314614.41786718</v>
      </c>
      <c r="AE39" s="392" t="b">
        <f t="shared" ref="AE39" si="50">ROUND(AB39,0)=ROUND(G39,0)</f>
        <v>1</v>
      </c>
      <c r="AF39" s="104"/>
      <c r="AG39" s="285">
        <f t="shared" ref="AG39" si="51">U39</f>
        <v>2055</v>
      </c>
      <c r="AH39" s="217">
        <f>'QUANTITIES - ALT 2'!F37</f>
        <v>0</v>
      </c>
      <c r="AI39" s="391">
        <f t="shared" ref="AI39" si="52">(L39+0.5*M39)/$B$3</f>
        <v>260666.49938310561</v>
      </c>
      <c r="AJ39" s="391">
        <f t="shared" ref="AJ39" si="53">0.5*M39/$B$3</f>
        <v>92176.717809345573</v>
      </c>
      <c r="AK39" s="391">
        <f t="shared" ref="AK39" si="54">SUM(AI39:AJ39)*($B$3-1)</f>
        <v>67393.054483758198</v>
      </c>
      <c r="AL39" s="391">
        <f t="shared" ref="AL39" si="55">N39</f>
        <v>1947764.7553333116</v>
      </c>
      <c r="AM39" s="391">
        <f t="shared" ref="AM39" si="56">O39</f>
        <v>-1541542.7143940567</v>
      </c>
      <c r="AN39" s="391">
        <f t="shared" ref="AN39" si="57">SUM(AI39:AM39)</f>
        <v>826458.31261546444</v>
      </c>
      <c r="AO39" s="391">
        <f t="shared" ref="AO39" si="58">Q39</f>
        <v>60739.236755497368</v>
      </c>
      <c r="AP39" s="391">
        <f t="shared" ref="AP39" si="59">AO39+AP38</f>
        <v>22053048.919781588</v>
      </c>
      <c r="AQ39" s="285" t="b">
        <f t="shared" ref="AQ39" si="60">ROUND(AN39,0)=ROUND(P39,0)</f>
        <v>1</v>
      </c>
    </row>
    <row r="40" spans="1:43" x14ac:dyDescent="0.25">
      <c r="B40" s="5"/>
      <c r="C40" s="15"/>
      <c r="D40" s="15"/>
      <c r="E40" s="15"/>
      <c r="F40" s="15"/>
      <c r="G40" s="33"/>
      <c r="J40" s="5"/>
      <c r="K40" s="38"/>
      <c r="L40" s="15"/>
      <c r="M40" s="15"/>
      <c r="N40" s="15"/>
      <c r="O40" s="15"/>
      <c r="P40" s="17"/>
    </row>
    <row r="41" spans="1:43" x14ac:dyDescent="0.25">
      <c r="B41" s="5"/>
      <c r="C41" s="15"/>
      <c r="D41" s="15"/>
      <c r="E41" s="15"/>
      <c r="F41" s="15"/>
      <c r="G41" s="17"/>
      <c r="J41" s="5"/>
      <c r="K41" s="38"/>
      <c r="L41" s="15"/>
      <c r="M41" s="15"/>
      <c r="N41" s="15"/>
      <c r="O41" s="15"/>
      <c r="P41" s="17"/>
    </row>
  </sheetData>
  <mergeCells count="8">
    <mergeCell ref="A1:S1"/>
    <mergeCell ref="U5:AE5"/>
    <mergeCell ref="AG5:AQ5"/>
    <mergeCell ref="AC3:AD3"/>
    <mergeCell ref="A4:H4"/>
    <mergeCell ref="J4:Q4"/>
    <mergeCell ref="A5:B5"/>
    <mergeCell ref="J5:K5"/>
  </mergeCells>
  <pageMargins left="0.7" right="0.7" top="0.75" bottom="0.75" header="0.3" footer="0.3"/>
  <pageSetup paperSize="3" scale="7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E7B10-FB6F-4536-8F70-88C070A1193D}">
  <dimension ref="A6:AD47"/>
  <sheetViews>
    <sheetView zoomScale="70" zoomScaleNormal="70" workbookViewId="0">
      <selection activeCell="AC32" sqref="AC32"/>
    </sheetView>
  </sheetViews>
  <sheetFormatPr defaultRowHeight="15" x14ac:dyDescent="0.25"/>
  <cols>
    <col min="24" max="24" width="44.140625" customWidth="1"/>
    <col min="25" max="25" width="15.42578125" customWidth="1"/>
    <col min="26" max="26" width="16.140625" customWidth="1"/>
    <col min="27" max="28" width="16.28515625" customWidth="1"/>
    <col min="29" max="29" width="21.28515625" customWidth="1"/>
    <col min="30" max="30" width="24.5703125" customWidth="1"/>
  </cols>
  <sheetData>
    <row r="6" spans="24:27" x14ac:dyDescent="0.25">
      <c r="X6" s="515" t="s">
        <v>123</v>
      </c>
      <c r="Y6" s="515"/>
      <c r="Z6" s="515"/>
      <c r="AA6" s="515"/>
    </row>
    <row r="7" spans="24:27" x14ac:dyDescent="0.25">
      <c r="X7" s="29" t="s">
        <v>113</v>
      </c>
      <c r="Y7" s="85" t="s">
        <v>115</v>
      </c>
      <c r="Z7" s="85" t="s">
        <v>116</v>
      </c>
      <c r="AA7" s="85" t="s">
        <v>117</v>
      </c>
    </row>
    <row r="8" spans="24:27" x14ac:dyDescent="0.25">
      <c r="X8" s="96" t="s">
        <v>114</v>
      </c>
      <c r="Y8" s="97">
        <v>0</v>
      </c>
      <c r="Z8" s="97">
        <v>26.25</v>
      </c>
      <c r="AA8" s="97">
        <v>26.25</v>
      </c>
    </row>
    <row r="9" spans="24:27" x14ac:dyDescent="0.25">
      <c r="X9" s="96"/>
      <c r="Y9" s="96"/>
      <c r="Z9" s="96"/>
      <c r="AA9" s="96"/>
    </row>
    <row r="10" spans="24:27" x14ac:dyDescent="0.25">
      <c r="X10" s="514"/>
      <c r="Y10" s="514"/>
      <c r="Z10" s="514"/>
      <c r="AA10" s="514"/>
    </row>
    <row r="11" spans="24:27" x14ac:dyDescent="0.25">
      <c r="X11" s="29" t="s">
        <v>121</v>
      </c>
      <c r="Y11" s="29" t="s">
        <v>115</v>
      </c>
      <c r="Z11" s="29" t="s">
        <v>116</v>
      </c>
      <c r="AA11" s="29" t="s">
        <v>117</v>
      </c>
    </row>
    <row r="12" spans="24:27" x14ac:dyDescent="0.25">
      <c r="X12" s="96" t="s">
        <v>118</v>
      </c>
      <c r="Y12" s="97">
        <v>0</v>
      </c>
      <c r="Z12" s="97">
        <v>40</v>
      </c>
      <c r="AA12" s="97">
        <v>45</v>
      </c>
    </row>
    <row r="13" spans="24:27" x14ac:dyDescent="0.25">
      <c r="X13" s="96" t="s">
        <v>119</v>
      </c>
      <c r="Y13" s="97">
        <v>0</v>
      </c>
      <c r="Z13" s="97">
        <v>55</v>
      </c>
      <c r="AA13" s="97">
        <v>57</v>
      </c>
    </row>
    <row r="14" spans="24:27" x14ac:dyDescent="0.25">
      <c r="X14" s="96" t="s">
        <v>120</v>
      </c>
      <c r="Y14" s="97">
        <v>0</v>
      </c>
      <c r="Z14" s="97">
        <v>60</v>
      </c>
      <c r="AA14" s="97">
        <v>69</v>
      </c>
    </row>
    <row r="17" spans="24:27" x14ac:dyDescent="0.25">
      <c r="X17" t="s">
        <v>122</v>
      </c>
    </row>
    <row r="20" spans="24:27" x14ac:dyDescent="0.25">
      <c r="X20" s="29" t="s">
        <v>113</v>
      </c>
      <c r="Y20" s="29" t="s">
        <v>115</v>
      </c>
      <c r="Z20" s="29" t="s">
        <v>116</v>
      </c>
      <c r="AA20" s="29" t="s">
        <v>117</v>
      </c>
    </row>
    <row r="21" spans="24:27" x14ac:dyDescent="0.25">
      <c r="X21" s="96" t="s">
        <v>114</v>
      </c>
      <c r="Y21" s="43"/>
      <c r="Z21" s="97">
        <f>Z8*1.3</f>
        <v>34.125</v>
      </c>
      <c r="AA21" s="97">
        <f>AA8*1.3</f>
        <v>34.125</v>
      </c>
    </row>
    <row r="22" spans="24:27" x14ac:dyDescent="0.25">
      <c r="X22" s="96"/>
      <c r="Y22" s="43"/>
      <c r="Z22" s="43"/>
      <c r="AA22" s="43"/>
    </row>
    <row r="23" spans="24:27" x14ac:dyDescent="0.25">
      <c r="X23" s="514"/>
      <c r="Y23" s="514"/>
      <c r="Z23" s="514"/>
      <c r="AA23" s="514"/>
    </row>
    <row r="24" spans="24:27" x14ac:dyDescent="0.25">
      <c r="X24" s="29" t="s">
        <v>121</v>
      </c>
      <c r="Y24" s="85" t="s">
        <v>115</v>
      </c>
      <c r="Z24" s="85" t="s">
        <v>116</v>
      </c>
      <c r="AA24" s="85" t="s">
        <v>117</v>
      </c>
    </row>
    <row r="25" spans="24:27" x14ac:dyDescent="0.25">
      <c r="X25" s="96" t="s">
        <v>118</v>
      </c>
      <c r="Y25" s="97">
        <f>Y8*1.3</f>
        <v>0</v>
      </c>
      <c r="Z25" s="97">
        <f t="shared" ref="Z25:AA27" si="0">Z12*1.3</f>
        <v>52</v>
      </c>
      <c r="AA25" s="97">
        <f t="shared" si="0"/>
        <v>58.5</v>
      </c>
    </row>
    <row r="26" spans="24:27" x14ac:dyDescent="0.25">
      <c r="X26" s="96" t="s">
        <v>119</v>
      </c>
      <c r="Y26" s="97">
        <f>Y9*1.3</f>
        <v>0</v>
      </c>
      <c r="Z26" s="97">
        <f t="shared" si="0"/>
        <v>71.5</v>
      </c>
      <c r="AA26" s="97">
        <f t="shared" si="0"/>
        <v>74.100000000000009</v>
      </c>
    </row>
    <row r="27" spans="24:27" x14ac:dyDescent="0.25">
      <c r="X27" s="96" t="s">
        <v>120</v>
      </c>
      <c r="Y27" s="97">
        <f>Y10*1.3</f>
        <v>0</v>
      </c>
      <c r="Z27" s="97">
        <f t="shared" si="0"/>
        <v>78</v>
      </c>
      <c r="AA27" s="97">
        <f t="shared" si="0"/>
        <v>89.7</v>
      </c>
    </row>
    <row r="30" spans="24:27" x14ac:dyDescent="0.25">
      <c r="X30" s="515" t="s">
        <v>124</v>
      </c>
      <c r="Y30" s="515"/>
      <c r="Z30" s="515"/>
    </row>
    <row r="31" spans="24:27" x14ac:dyDescent="0.25">
      <c r="X31" s="96" t="s">
        <v>125</v>
      </c>
      <c r="Y31" s="96">
        <v>0</v>
      </c>
      <c r="Z31" s="98">
        <f>Y31/Y34</f>
        <v>0</v>
      </c>
    </row>
    <row r="32" spans="24:27" x14ac:dyDescent="0.25">
      <c r="X32" s="96" t="s">
        <v>126</v>
      </c>
      <c r="Y32" s="96">
        <f>55488+6922</f>
        <v>62410</v>
      </c>
      <c r="Z32" s="98">
        <f>Y32/Y34</f>
        <v>0.96420350085744744</v>
      </c>
    </row>
    <row r="33" spans="1:30" x14ac:dyDescent="0.25">
      <c r="X33" s="96" t="s">
        <v>127</v>
      </c>
      <c r="Y33" s="96">
        <f>551+1766</f>
        <v>2317</v>
      </c>
      <c r="Z33" s="98">
        <f>Y33/Y34</f>
        <v>3.5796499142552569E-2</v>
      </c>
    </row>
    <row r="34" spans="1:30" x14ac:dyDescent="0.25">
      <c r="X34" s="96" t="s">
        <v>60</v>
      </c>
      <c r="Y34" s="96">
        <f>SUM(Y31:Y33)</f>
        <v>64727</v>
      </c>
      <c r="Z34" s="98">
        <f>SUM(Z32:Z33)</f>
        <v>1</v>
      </c>
    </row>
    <row r="36" spans="1:30" x14ac:dyDescent="0.25">
      <c r="X36" s="85" t="s">
        <v>128</v>
      </c>
      <c r="Y36" s="85" t="s">
        <v>115</v>
      </c>
      <c r="Z36" s="99" t="s">
        <v>116</v>
      </c>
      <c r="AA36" s="85" t="s">
        <v>117</v>
      </c>
    </row>
    <row r="37" spans="1:30" x14ac:dyDescent="0.25">
      <c r="X37" s="96" t="s">
        <v>129</v>
      </c>
      <c r="Y37" s="96">
        <v>0</v>
      </c>
      <c r="Z37" s="100">
        <f>Z21+Z26</f>
        <v>105.625</v>
      </c>
      <c r="AA37" s="100">
        <f>AA21+AA26</f>
        <v>108.22500000000001</v>
      </c>
    </row>
    <row r="38" spans="1:30" x14ac:dyDescent="0.25">
      <c r="X38" s="96"/>
      <c r="Y38" s="96"/>
      <c r="Z38" s="96"/>
      <c r="AA38" s="96"/>
    </row>
    <row r="39" spans="1:30" x14ac:dyDescent="0.25">
      <c r="X39" s="96"/>
      <c r="Y39" s="96"/>
      <c r="Z39" s="96"/>
      <c r="AA39" s="96"/>
    </row>
    <row r="40" spans="1:30" x14ac:dyDescent="0.25">
      <c r="X40" s="96"/>
      <c r="Y40" s="96"/>
      <c r="Z40" s="96"/>
      <c r="AA40" s="96"/>
    </row>
    <row r="42" spans="1:30" x14ac:dyDescent="0.25">
      <c r="A42" t="s">
        <v>131</v>
      </c>
      <c r="X42" s="85" t="s">
        <v>112</v>
      </c>
      <c r="Y42" s="85" t="s">
        <v>111</v>
      </c>
      <c r="Z42" s="85" t="s">
        <v>116</v>
      </c>
      <c r="AA42" s="85" t="s">
        <v>130</v>
      </c>
      <c r="AB42" s="85" t="s">
        <v>132</v>
      </c>
      <c r="AC42" s="85" t="s">
        <v>133</v>
      </c>
      <c r="AD42" s="85" t="s">
        <v>134</v>
      </c>
    </row>
    <row r="43" spans="1:30" x14ac:dyDescent="0.25">
      <c r="X43" s="43" t="s">
        <v>18</v>
      </c>
      <c r="Y43" s="55">
        <f>'CAPITAL (MATERIAL) ALT 1'!L50</f>
        <v>418.00080400000002</v>
      </c>
      <c r="Z43" s="100">
        <f>Z37</f>
        <v>105.625</v>
      </c>
      <c r="AA43" s="100">
        <f>AA37</f>
        <v>108.22500000000001</v>
      </c>
      <c r="AB43" s="101">
        <v>55488</v>
      </c>
      <c r="AC43" s="102">
        <f>Z43/Y43*AB43/$AB$47</f>
        <v>0.21662231748258232</v>
      </c>
      <c r="AD43" s="102">
        <f>AA43/Y43*AB43/$AB$47</f>
        <v>0.22195455914369203</v>
      </c>
    </row>
    <row r="44" spans="1:30" x14ac:dyDescent="0.25">
      <c r="X44" s="43" t="s">
        <v>19</v>
      </c>
      <c r="Y44" s="55">
        <f>'CAPITAL (MATERIAL) ALT 1'!L51</f>
        <v>406.40880399999998</v>
      </c>
      <c r="Z44" s="100">
        <f>Z37</f>
        <v>105.625</v>
      </c>
      <c r="AA44" s="100">
        <f>AA37</f>
        <v>108.22500000000001</v>
      </c>
      <c r="AB44" s="101">
        <v>6922</v>
      </c>
      <c r="AC44" s="102">
        <f t="shared" ref="AC44:AC46" si="1">Z44/Y44*AB44/$AB$47</f>
        <v>2.7793915374936667E-2</v>
      </c>
      <c r="AD44" s="102">
        <f t="shared" ref="AD44:AD46" si="2">AA44/Y44*AB44/$AB$47</f>
        <v>2.8478073291858187E-2</v>
      </c>
    </row>
    <row r="45" spans="1:30" x14ac:dyDescent="0.25">
      <c r="X45" s="43" t="s">
        <v>20</v>
      </c>
      <c r="Y45" s="55">
        <f>'CAPITAL (MATERIAL) ALT 1'!L52</f>
        <v>532.11530399999992</v>
      </c>
      <c r="Z45" s="100">
        <f>Z37</f>
        <v>105.625</v>
      </c>
      <c r="AA45" s="100">
        <f>AA37</f>
        <v>108.22500000000001</v>
      </c>
      <c r="AB45" s="101">
        <v>1766</v>
      </c>
      <c r="AC45" s="102">
        <f t="shared" si="1"/>
        <v>5.4158445814984175E-3</v>
      </c>
      <c r="AD45" s="102">
        <f t="shared" si="2"/>
        <v>5.5491576788891488E-3</v>
      </c>
    </row>
    <row r="46" spans="1:30" x14ac:dyDescent="0.25">
      <c r="X46" s="43" t="s">
        <v>21</v>
      </c>
      <c r="Y46" s="55">
        <f>'CAPITAL (MATERIAL) ALT 1'!L53</f>
        <v>518.38430399999993</v>
      </c>
      <c r="Z46" s="100">
        <f>Z37</f>
        <v>105.625</v>
      </c>
      <c r="AA46" s="100">
        <f>AA37</f>
        <v>108.22500000000001</v>
      </c>
      <c r="AB46" s="101">
        <v>551</v>
      </c>
      <c r="AC46" s="102">
        <f t="shared" si="1"/>
        <v>1.7345267383545851E-3</v>
      </c>
      <c r="AD46" s="102">
        <f t="shared" si="2"/>
        <v>1.7772227811448521E-3</v>
      </c>
    </row>
    <row r="47" spans="1:30" x14ac:dyDescent="0.25">
      <c r="X47" s="43" t="s">
        <v>60</v>
      </c>
      <c r="Y47" s="96"/>
      <c r="Z47" s="96"/>
      <c r="AA47" s="96"/>
      <c r="AB47" s="101">
        <f>SUM(AB43:AB46)</f>
        <v>64727</v>
      </c>
      <c r="AC47" s="102">
        <f>SUM(AC43:AC46)</f>
        <v>0.25156660417737198</v>
      </c>
      <c r="AD47" s="102">
        <f>SUM(AD43:AD46)</f>
        <v>0.25775901289558417</v>
      </c>
    </row>
  </sheetData>
  <mergeCells count="4">
    <mergeCell ref="X10:AA10"/>
    <mergeCell ref="X23:AA23"/>
    <mergeCell ref="X6:AA6"/>
    <mergeCell ref="X30:Z30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72BB8-FE4B-499A-9963-C42AA9789D5C}">
  <sheetPr>
    <tabColor rgb="FF92D050"/>
  </sheetPr>
  <dimension ref="A2:P37"/>
  <sheetViews>
    <sheetView showGridLines="0" topLeftCell="A16" workbookViewId="0">
      <selection activeCell="T10" sqref="T10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2.140625" customWidth="1"/>
    <col min="8" max="8" width="10.7109375" customWidth="1"/>
    <col min="9" max="9" width="12.28515625" customWidth="1"/>
    <col min="10" max="10" width="15" customWidth="1"/>
    <col min="11" max="11" width="12.28515625" style="1" customWidth="1"/>
    <col min="12" max="16" width="9.140625" style="1"/>
  </cols>
  <sheetData>
    <row r="2" spans="1:11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  <c r="K2" s="516"/>
    </row>
    <row r="3" spans="1:11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1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1" x14ac:dyDescent="0.25">
      <c r="A5">
        <f>'Summary Calculations'!U7</f>
        <v>2023</v>
      </c>
      <c r="B5" s="18">
        <f>'Summary Calculations'!V7</f>
        <v>40044</v>
      </c>
      <c r="C5" s="60">
        <f>'Summary Calculations'!W7</f>
        <v>674810.11687999987</v>
      </c>
      <c r="D5" s="60">
        <f>'Summary Calculations'!X7</f>
        <v>161472.36799999999</v>
      </c>
      <c r="E5" s="60">
        <f>'Summary Calculations'!Y7</f>
        <v>159729.95461208004</v>
      </c>
      <c r="F5" s="60">
        <f>'Summary Calculations'!Z7</f>
        <v>1297377.5635634002</v>
      </c>
      <c r="G5" s="60">
        <f>'Summary Calculations'!AA7</f>
        <v>-42566.46610347784</v>
      </c>
      <c r="H5" s="60">
        <f>'Summary Calculations'!AB7</f>
        <v>2250823.5369520024</v>
      </c>
      <c r="I5" s="60">
        <f>'Summary Calculations'!AC7</f>
        <v>2250823.5369520024</v>
      </c>
      <c r="J5" s="60">
        <f>'Summary Calculations'!AD7</f>
        <v>2250823.5369520024</v>
      </c>
      <c r="K5" s="82"/>
    </row>
    <row r="6" spans="1:11" x14ac:dyDescent="0.25">
      <c r="A6">
        <f>'Summary Calculations'!U8</f>
        <v>2024</v>
      </c>
      <c r="B6" s="18">
        <f>'Summary Calculations'!V8</f>
        <v>38824</v>
      </c>
      <c r="C6" s="60">
        <f>'Summary Calculations'!W8</f>
        <v>681438.0801359443</v>
      </c>
      <c r="D6" s="60">
        <f>'Summary Calculations'!X8</f>
        <v>168100.33125594427</v>
      </c>
      <c r="E6" s="60">
        <f>'Summary Calculations'!Y8</f>
        <v>162261.83657585076</v>
      </c>
      <c r="F6" s="60">
        <f>'Summary Calculations'!Z8</f>
        <v>1269637.5541774002</v>
      </c>
      <c r="G6" s="60">
        <f>'Summary Calculations'!AA8</f>
        <v>-90425.275452668895</v>
      </c>
      <c r="H6" s="60">
        <f>'Summary Calculations'!AB8</f>
        <v>2191012.5266924705</v>
      </c>
      <c r="I6" s="60">
        <f>'Summary Calculations'!AC8</f>
        <v>2019366.3840483599</v>
      </c>
      <c r="J6" s="60">
        <f>'Summary Calculations'!AD8</f>
        <v>4270189.9210003624</v>
      </c>
      <c r="K6" s="82"/>
    </row>
    <row r="7" spans="1:11" x14ac:dyDescent="0.25">
      <c r="A7">
        <f>'Summary Calculations'!U9</f>
        <v>2025</v>
      </c>
      <c r="B7" s="18">
        <f>'Summary Calculations'!V9</f>
        <v>37604</v>
      </c>
      <c r="C7" s="60">
        <f>'Summary Calculations'!W9</f>
        <v>685984.04906788981</v>
      </c>
      <c r="D7" s="60">
        <f>'Summary Calculations'!X9</f>
        <v>172646.30018788984</v>
      </c>
      <c r="E7" s="60">
        <f>'Summary Calculations'!Y9</f>
        <v>163998.39670785397</v>
      </c>
      <c r="F7" s="60">
        <f>'Summary Calculations'!Z9</f>
        <v>1241026.2131972478</v>
      </c>
      <c r="G7" s="60">
        <f>'Summary Calculations'!AA9</f>
        <v>-103649.20133148738</v>
      </c>
      <c r="H7" s="60">
        <f>'Summary Calculations'!AB9</f>
        <v>2160005.7578293942</v>
      </c>
      <c r="I7" s="60">
        <f>'Summary Calculations'!AC9</f>
        <v>1834828.310500876</v>
      </c>
      <c r="J7" s="60">
        <f>'Summary Calculations'!AD9</f>
        <v>6105018.2315012384</v>
      </c>
      <c r="K7" s="82"/>
    </row>
    <row r="8" spans="1:11" x14ac:dyDescent="0.25">
      <c r="A8">
        <f>'Summary Calculations'!U10</f>
        <v>2026</v>
      </c>
      <c r="B8" s="18">
        <f>'Summary Calculations'!V10</f>
        <v>36384</v>
      </c>
      <c r="C8" s="60">
        <f>'Summary Calculations'!W10</f>
        <v>690786.89078804583</v>
      </c>
      <c r="D8" s="60">
        <f>'Summary Calculations'!X10</f>
        <v>177449.14190804577</v>
      </c>
      <c r="E8" s="60">
        <f>'Summary Calculations'!Y10</f>
        <v>165833.08224495355</v>
      </c>
      <c r="F8" s="60">
        <f>'Summary Calculations'!Z10</f>
        <v>1212359.3309292549</v>
      </c>
      <c r="G8" s="60">
        <f>'Summary Calculations'!AA10</f>
        <v>-126680.94599050975</v>
      </c>
      <c r="H8" s="60">
        <f>'Summary Calculations'!AB10</f>
        <v>2119747.49987979</v>
      </c>
      <c r="I8" s="60">
        <f>'Summary Calculations'!AC10</f>
        <v>1659567.4842841788</v>
      </c>
      <c r="J8" s="60">
        <f>'Summary Calculations'!AD10</f>
        <v>7764585.7157854177</v>
      </c>
      <c r="K8" s="82"/>
    </row>
    <row r="9" spans="1:11" x14ac:dyDescent="0.25">
      <c r="A9">
        <f>'Summary Calculations'!U11</f>
        <v>2027</v>
      </c>
      <c r="B9" s="18">
        <f>'Summary Calculations'!V11</f>
        <v>35164</v>
      </c>
      <c r="C9" s="60">
        <f>'Summary Calculations'!W11</f>
        <v>695727.26665325114</v>
      </c>
      <c r="D9" s="60">
        <f>'Summary Calculations'!X11</f>
        <v>182389.51777325117</v>
      </c>
      <c r="E9" s="60">
        <f>'Summary Calculations'!Y11</f>
        <v>167720.30582546198</v>
      </c>
      <c r="F9" s="60">
        <f>'Summary Calculations'!Z11</f>
        <v>1182411.5143358903</v>
      </c>
      <c r="G9" s="60">
        <f>'Summary Calculations'!AA11</f>
        <v>-165289.17532304907</v>
      </c>
      <c r="H9" s="60">
        <f>'Summary Calculations'!AB11</f>
        <v>2062959.4292648057</v>
      </c>
      <c r="I9" s="60">
        <f>'Summary Calculations'!AC11</f>
        <v>1488578.4736455777</v>
      </c>
      <c r="J9" s="60">
        <f>'Summary Calculations'!AD11</f>
        <v>9253164.1894309949</v>
      </c>
      <c r="K9" s="82"/>
    </row>
    <row r="10" spans="1:11" x14ac:dyDescent="0.25">
      <c r="A10">
        <f>'Summary Calculations'!U12</f>
        <v>2028</v>
      </c>
      <c r="B10" s="18">
        <f>'Summary Calculations'!V12</f>
        <v>33944</v>
      </c>
      <c r="C10" s="60">
        <f>'Summary Calculations'!W12</f>
        <v>700832.53575154976</v>
      </c>
      <c r="D10" s="60">
        <f>'Summary Calculations'!X12</f>
        <v>187494.78687154979</v>
      </c>
      <c r="E10" s="60">
        <f>'Summary Calculations'!Y12</f>
        <v>169670.51862101207</v>
      </c>
      <c r="F10" s="60">
        <f>'Summary Calculations'!Z12</f>
        <v>1151012.0564237717</v>
      </c>
      <c r="G10" s="60">
        <f>'Summary Calculations'!AA12</f>
        <v>-207860.34069690329</v>
      </c>
      <c r="H10" s="60">
        <f>'Summary Calculations'!AB12</f>
        <v>2001149.5569709796</v>
      </c>
      <c r="I10" s="60">
        <f>'Summary Calculations'!AC12</f>
        <v>1330855.3541792317</v>
      </c>
      <c r="J10" s="60">
        <f>'Summary Calculations'!AD12</f>
        <v>10584019.543610226</v>
      </c>
      <c r="K10" s="82"/>
    </row>
    <row r="11" spans="1:11" x14ac:dyDescent="0.25">
      <c r="A11">
        <f>'Summary Calculations'!U13</f>
        <v>2029</v>
      </c>
      <c r="B11" s="18">
        <f>'Summary Calculations'!V13</f>
        <v>32724</v>
      </c>
      <c r="C11" s="60">
        <f>'Summary Calculations'!W13</f>
        <v>706088.03404930106</v>
      </c>
      <c r="D11" s="60">
        <f>'Summary Calculations'!X13</f>
        <v>192750.28516930112</v>
      </c>
      <c r="E11" s="60">
        <f>'Summary Calculations'!Y13</f>
        <v>171678.11897075307</v>
      </c>
      <c r="F11" s="60">
        <f>'Summary Calculations'!Z13</f>
        <v>1118486.0289979184</v>
      </c>
      <c r="G11" s="60">
        <f>'Summary Calculations'!AA13</f>
        <v>-259043.99864682992</v>
      </c>
      <c r="H11" s="60">
        <f>'Summary Calculations'!AB13</f>
        <v>1929958.4685404433</v>
      </c>
      <c r="I11" s="60">
        <f>'Summary Calculations'!AC13</f>
        <v>1182958.5683314113</v>
      </c>
      <c r="J11" s="60">
        <f>'Summary Calculations'!AD13</f>
        <v>11766978.111941637</v>
      </c>
      <c r="K11" s="82"/>
    </row>
    <row r="12" spans="1:11" x14ac:dyDescent="0.25">
      <c r="A12">
        <f>'Summary Calculations'!U14</f>
        <v>2030</v>
      </c>
      <c r="B12" s="18">
        <f>'Summary Calculations'!V14</f>
        <v>31504</v>
      </c>
      <c r="C12" s="60">
        <f>'Summary Calculations'!W14</f>
        <v>711412.9024025877</v>
      </c>
      <c r="D12" s="60">
        <f>'Summary Calculations'!X14</f>
        <v>198075.15352258776</v>
      </c>
      <c r="E12" s="60">
        <f>'Summary Calculations'!Y14</f>
        <v>173712.21868170856</v>
      </c>
      <c r="F12" s="60">
        <f>'Summary Calculations'!Z14</f>
        <v>1084050.6338376049</v>
      </c>
      <c r="G12" s="60">
        <f>'Summary Calculations'!AA14</f>
        <v>-308137.4802942964</v>
      </c>
      <c r="H12" s="60">
        <f>'Summary Calculations'!AB14</f>
        <v>1859113.4281501924</v>
      </c>
      <c r="I12" s="60">
        <f>'Summary Calculations'!AC14</f>
        <v>1050262.1646374825</v>
      </c>
      <c r="J12" s="60">
        <f>'Summary Calculations'!AD14</f>
        <v>12817240.276579119</v>
      </c>
      <c r="K12" s="82"/>
    </row>
    <row r="13" spans="1:11" x14ac:dyDescent="0.25">
      <c r="A13">
        <f>'Summary Calculations'!U15</f>
        <v>2031</v>
      </c>
      <c r="B13" s="18">
        <f>'Summary Calculations'!V15</f>
        <v>30284</v>
      </c>
      <c r="C13" s="60">
        <f>'Summary Calculations'!W15</f>
        <v>716865.59032469371</v>
      </c>
      <c r="D13" s="60">
        <f>'Summary Calculations'!X15</f>
        <v>203527.84144469383</v>
      </c>
      <c r="E13" s="60">
        <f>'Summary Calculations'!Y15</f>
        <v>175795.14546795309</v>
      </c>
      <c r="F13" s="60">
        <f>'Summary Calculations'!Z15</f>
        <v>1047729.2762638578</v>
      </c>
      <c r="G13" s="60">
        <f>'Summary Calculations'!AA15</f>
        <v>-361847.03937900707</v>
      </c>
      <c r="H13" s="60">
        <f>'Summary Calculations'!AB15</f>
        <v>1782070.8141221912</v>
      </c>
      <c r="I13" s="60">
        <f>'Summary Calculations'!AC15</f>
        <v>927869.82658124552</v>
      </c>
      <c r="J13" s="60">
        <f>'Summary Calculations'!AD15</f>
        <v>13745110.103160365</v>
      </c>
      <c r="K13" s="82"/>
    </row>
    <row r="14" spans="1:11" x14ac:dyDescent="0.25">
      <c r="A14">
        <f>'Summary Calculations'!U16</f>
        <v>2032</v>
      </c>
      <c r="B14" s="18">
        <f>'Summary Calculations'!V16</f>
        <v>29064</v>
      </c>
      <c r="C14" s="60">
        <f>'Summary Calculations'!W16</f>
        <v>722398.29470001487</v>
      </c>
      <c r="D14" s="60">
        <f>'Summary Calculations'!X16</f>
        <v>209060.5458200149</v>
      </c>
      <c r="E14" s="60">
        <f>'Summary Calculations'!Y16</f>
        <v>177908.63853932574</v>
      </c>
      <c r="F14" s="60">
        <f>'Summary Calculations'!Z16</f>
        <v>1009774.3089460185</v>
      </c>
      <c r="G14" s="60">
        <f>'Summary Calculations'!AA16</f>
        <v>-426634.46999211051</v>
      </c>
      <c r="H14" s="60">
        <f>'Summary Calculations'!AB16</f>
        <v>1692507.3180132634</v>
      </c>
      <c r="I14" s="60">
        <f>'Summary Calculations'!AC16</f>
        <v>812199.86223651946</v>
      </c>
      <c r="J14" s="60">
        <f>'Summary Calculations'!AD16</f>
        <v>14557309.965396885</v>
      </c>
      <c r="K14" s="82"/>
    </row>
    <row r="15" spans="1:11" x14ac:dyDescent="0.25">
      <c r="A15">
        <f>'Summary Calculations'!U17</f>
        <v>2033</v>
      </c>
      <c r="B15" s="18">
        <f>'Summary Calculations'!V17</f>
        <v>27844</v>
      </c>
      <c r="C15" s="60">
        <f>'Summary Calculations'!W17</f>
        <v>728025.9773399157</v>
      </c>
      <c r="D15" s="60">
        <f>'Summary Calculations'!X17</f>
        <v>214688.22845991576</v>
      </c>
      <c r="E15" s="60">
        <f>'Summary Calculations'!Y17</f>
        <v>180058.41330776786</v>
      </c>
      <c r="F15" s="60">
        <f>'Summary Calculations'!Z17</f>
        <v>1136602.8579513829</v>
      </c>
      <c r="G15" s="60">
        <f>'Summary Calculations'!AA17</f>
        <v>-342020.46713817626</v>
      </c>
      <c r="H15" s="60">
        <f>'Summary Calculations'!AB17</f>
        <v>1917355.0099208062</v>
      </c>
      <c r="I15" s="60">
        <f>'Summary Calculations'!AC17</f>
        <v>848018.15633589425</v>
      </c>
      <c r="J15" s="60">
        <f>'Summary Calculations'!AD17</f>
        <v>15405328.121732779</v>
      </c>
      <c r="K15" s="82"/>
    </row>
    <row r="16" spans="1:11" x14ac:dyDescent="0.25">
      <c r="A16">
        <f>'Summary Calculations'!U18</f>
        <v>2034</v>
      </c>
      <c r="B16" s="18">
        <f>'Summary Calculations'!V18</f>
        <v>26624</v>
      </c>
      <c r="C16" s="60">
        <f>'Summary Calculations'!W18</f>
        <v>735044.87411015038</v>
      </c>
      <c r="D16" s="60">
        <f>'Summary Calculations'!X18</f>
        <v>220415.73888733247</v>
      </c>
      <c r="E16" s="60">
        <f>'Summary Calculations'!Y18</f>
        <v>182492.9770825193</v>
      </c>
      <c r="F16" s="60">
        <f>'Summary Calculations'!Z18</f>
        <v>1097563.444107356</v>
      </c>
      <c r="G16" s="60">
        <f>'Summary Calculations'!AA18</f>
        <v>-376256.2539601716</v>
      </c>
      <c r="H16" s="60">
        <f>'Summary Calculations'!AB18</f>
        <v>1859260.7802271862</v>
      </c>
      <c r="I16" s="60">
        <f>'Summary Calculations'!AC18</f>
        <v>757902.23580147745</v>
      </c>
      <c r="J16" s="60">
        <f>'Summary Calculations'!AD18</f>
        <v>16163230.357534256</v>
      </c>
      <c r="K16" s="82"/>
    </row>
    <row r="17" spans="1:12" x14ac:dyDescent="0.25">
      <c r="A17">
        <f>'Summary Calculations'!U19</f>
        <v>2035</v>
      </c>
      <c r="B17" s="18">
        <f>'Summary Calculations'!V19</f>
        <v>25404</v>
      </c>
      <c r="C17" s="60">
        <f>'Summary Calculations'!W19</f>
        <v>742163.75532194192</v>
      </c>
      <c r="D17" s="60">
        <f>'Summary Calculations'!X19</f>
        <v>226243.233756306</v>
      </c>
      <c r="E17" s="60">
        <f>'Summary Calculations'!Y19</f>
        <v>184965.7349139454</v>
      </c>
      <c r="F17" s="60">
        <f>'Summary Calculations'!Z19</f>
        <v>1056950.5059529478</v>
      </c>
      <c r="G17" s="60">
        <f>'Summary Calculations'!AA19</f>
        <v>-422789.88242949982</v>
      </c>
      <c r="H17" s="60">
        <f>'Summary Calculations'!AB19</f>
        <v>1787533.347515641</v>
      </c>
      <c r="I17" s="60">
        <f>'Summary Calculations'!AC19</f>
        <v>671579.28900443518</v>
      </c>
      <c r="J17" s="60">
        <f>'Summary Calculations'!AD19</f>
        <v>16834809.64653869</v>
      </c>
      <c r="K17" s="82"/>
    </row>
    <row r="18" spans="1:12" x14ac:dyDescent="0.25">
      <c r="A18">
        <f>'Summary Calculations'!U20</f>
        <v>2036</v>
      </c>
      <c r="B18" s="18">
        <f>'Summary Calculations'!V20</f>
        <v>24184</v>
      </c>
      <c r="C18" s="60">
        <f>'Summary Calculations'!W20</f>
        <v>749426.89228503034</v>
      </c>
      <c r="D18" s="60">
        <f>'Summary Calculations'!X20</f>
        <v>232214.98437657638</v>
      </c>
      <c r="E18" s="60">
        <f>'Summary Calculations'!Y20</f>
        <v>187493.59844236693</v>
      </c>
      <c r="F18" s="60">
        <f>'Summary Calculations'!Z20</f>
        <v>1014644.9693141216</v>
      </c>
      <c r="G18" s="60">
        <f>'Summary Calculations'!AA20</f>
        <v>-458189.98752386466</v>
      </c>
      <c r="H18" s="60">
        <f>'Summary Calculations'!AB20</f>
        <v>1725590.4568942303</v>
      </c>
      <c r="I18" s="60">
        <f>'Summary Calculations'!AC20</f>
        <v>597518.19417641289</v>
      </c>
      <c r="J18" s="60">
        <f>'Summary Calculations'!AD20</f>
        <v>17432327.840715103</v>
      </c>
      <c r="K18" s="82"/>
    </row>
    <row r="19" spans="1:12" x14ac:dyDescent="0.25">
      <c r="A19">
        <f>'Summary Calculations'!U21</f>
        <v>2037</v>
      </c>
      <c r="B19" s="18">
        <f>'Summary Calculations'!V21</f>
        <v>22964</v>
      </c>
      <c r="C19" s="60">
        <f>'Summary Calculations'!W21</f>
        <v>756777.13699761278</v>
      </c>
      <c r="D19" s="60">
        <f>'Summary Calculations'!X21</f>
        <v>238273.84274634082</v>
      </c>
      <c r="E19" s="60">
        <f>'Summary Calculations'!Y21</f>
        <v>190054.7371310952</v>
      </c>
      <c r="F19" s="60">
        <f>'Summary Calculations'!Z21</f>
        <v>970043.05140848539</v>
      </c>
      <c r="G19" s="60">
        <f>'Summary Calculations'!AA21</f>
        <v>-504304.71421086235</v>
      </c>
      <c r="H19" s="60">
        <f>'Summary Calculations'!AB21</f>
        <v>1650844.054072672</v>
      </c>
      <c r="I19" s="60">
        <f>'Summary Calculations'!AC21</f>
        <v>526853.31288639992</v>
      </c>
      <c r="J19" s="60">
        <f>'Summary Calculations'!AD21</f>
        <v>17959181.153601501</v>
      </c>
      <c r="K19" s="82"/>
    </row>
    <row r="20" spans="1:12" x14ac:dyDescent="0.25">
      <c r="A20">
        <f>'Summary Calculations'!U22</f>
        <v>2038</v>
      </c>
      <c r="B20" s="18">
        <f>'Summary Calculations'!V22</f>
        <v>21744</v>
      </c>
      <c r="C20" s="60">
        <f>'Summary Calculations'!W22</f>
        <v>764253.49530300545</v>
      </c>
      <c r="D20" s="60">
        <f>'Summary Calculations'!X22</f>
        <v>244458.81470891554</v>
      </c>
      <c r="E20" s="60">
        <f>'Summary Calculations'!Y22</f>
        <v>192664.05121227697</v>
      </c>
      <c r="F20" s="60">
        <f>'Summary Calculations'!Z22</f>
        <v>923879.29742501175</v>
      </c>
      <c r="G20" s="60">
        <f>'Summary Calculations'!AA22</f>
        <v>-561275.68039820879</v>
      </c>
      <c r="H20" s="60">
        <f>'Summary Calculations'!AB22</f>
        <v>1563979.9782510011</v>
      </c>
      <c r="I20" s="60">
        <f>'Summary Calculations'!AC22</f>
        <v>460028.90041888203</v>
      </c>
      <c r="J20" s="60">
        <f>'Summary Calculations'!AD22</f>
        <v>18419210.054020382</v>
      </c>
      <c r="K20" s="82"/>
    </row>
    <row r="21" spans="1:12" x14ac:dyDescent="0.25">
      <c r="A21">
        <f>'Summary Calculations'!U23</f>
        <v>2039</v>
      </c>
      <c r="B21" s="18">
        <f>'Summary Calculations'!V23</f>
        <v>20524</v>
      </c>
      <c r="C21" s="60">
        <f>'Summary Calculations'!W23</f>
        <v>771844.6837519086</v>
      </c>
      <c r="D21" s="60">
        <f>'Summary Calculations'!X23</f>
        <v>250726.82884348513</v>
      </c>
      <c r="E21" s="60">
        <f>'Summary Calculations'!Y23</f>
        <v>195311.15890572025</v>
      </c>
      <c r="F21" s="60">
        <f>'Summary Calculations'!Z23</f>
        <v>875656.66891582473</v>
      </c>
      <c r="G21" s="60">
        <f>'Summary Calculations'!AA23</f>
        <v>-604565.02726480411</v>
      </c>
      <c r="H21" s="60">
        <f>'Summary Calculations'!AB23</f>
        <v>1488974.3131521347</v>
      </c>
      <c r="I21" s="60">
        <f>'Summary Calculations'!AC23</f>
        <v>403655.98364793113</v>
      </c>
      <c r="J21" s="60">
        <f>'Summary Calculations'!AD23</f>
        <v>18822866.037668314</v>
      </c>
      <c r="K21" s="82"/>
    </row>
    <row r="22" spans="1:12" x14ac:dyDescent="0.25">
      <c r="A22" s="1">
        <f>'Summary Calculations'!U24</f>
        <v>2040</v>
      </c>
      <c r="B22" s="25">
        <f>'Summary Calculations'!V24</f>
        <v>19304</v>
      </c>
      <c r="C22" s="82">
        <f>'Summary Calculations'!W24</f>
        <v>779602.17261934048</v>
      </c>
      <c r="D22" s="82">
        <f>'Summary Calculations'!X24</f>
        <v>257161.14339658362</v>
      </c>
      <c r="E22" s="82">
        <f>'Summary Calculations'!Y24</f>
        <v>198021.79335904156</v>
      </c>
      <c r="F22" s="82">
        <f>'Summary Calculations'!Z24</f>
        <v>825313.16097957385</v>
      </c>
      <c r="G22" s="82">
        <f>'Summary Calculations'!AA24</f>
        <v>-661306.31971199997</v>
      </c>
      <c r="H22" s="82">
        <f>'Summary Calculations'!AB24</f>
        <v>1398791.9506425394</v>
      </c>
      <c r="I22" s="82">
        <f>'Summary Calculations'!AC24</f>
        <v>349500.31809902418</v>
      </c>
      <c r="J22" s="82">
        <f>'Summary Calculations'!AD24</f>
        <v>19172366.355767339</v>
      </c>
      <c r="K22" s="82"/>
    </row>
    <row r="23" spans="1:12" x14ac:dyDescent="0.25">
      <c r="A23">
        <f>'Summary Calculations'!U25</f>
        <v>2041</v>
      </c>
      <c r="B23" s="18">
        <f>'Summary Calculations'!V25</f>
        <v>18084</v>
      </c>
      <c r="C23" s="60">
        <f>'Summary Calculations'!W25</f>
        <v>787470.66843075363</v>
      </c>
      <c r="D23" s="60">
        <f>'Summary Calculations'!X25</f>
        <v>263706.46489366319</v>
      </c>
      <c r="E23" s="60">
        <f>'Summary Calculations'!Y25</f>
        <v>200774.83246496366</v>
      </c>
      <c r="F23" s="60">
        <f>'Summary Calculations'!Z25</f>
        <v>773240.9541863281</v>
      </c>
      <c r="G23" s="60">
        <f>'Summary Calculations'!AA25</f>
        <v>-709746.16098972911</v>
      </c>
      <c r="H23" s="60">
        <f>'Summary Calculations'!AB25</f>
        <v>1315446.7589859795</v>
      </c>
      <c r="I23" s="60">
        <f>'Summary Calculations'!AC25</f>
        <v>302927.00282725383</v>
      </c>
      <c r="J23" s="60">
        <f>'Summary Calculations'!AD25</f>
        <v>19475293.358594593</v>
      </c>
      <c r="K23" s="82"/>
    </row>
    <row r="24" spans="1:12" x14ac:dyDescent="0.25">
      <c r="A24" s="1">
        <f>'Summary Calculations'!U26</f>
        <v>2042</v>
      </c>
      <c r="B24" s="25">
        <f>'Summary Calculations'!V26</f>
        <v>16864</v>
      </c>
      <c r="C24" s="82">
        <f>'Summary Calculations'!W26</f>
        <v>795464.3544539389</v>
      </c>
      <c r="D24" s="82">
        <f>'Summary Calculations'!X26</f>
        <v>270376.97660251491</v>
      </c>
      <c r="E24" s="82">
        <f>'Summary Calculations'!Y26</f>
        <v>203575.69423178272</v>
      </c>
      <c r="F24" s="82">
        <f>'Summary Calculations'!Z26</f>
        <v>719132.73650179361</v>
      </c>
      <c r="G24" s="82">
        <f>'Summary Calculations'!AA26</f>
        <v>-759562.33910894883</v>
      </c>
      <c r="H24" s="82">
        <f>'Summary Calculations'!AB26</f>
        <v>1228987.4226810813</v>
      </c>
      <c r="I24" s="82">
        <f>'Summary Calculations'!AC26</f>
        <v>260844.93783921824</v>
      </c>
      <c r="J24" s="82">
        <f>'Summary Calculations'!AD26</f>
        <v>19736138.29643381</v>
      </c>
      <c r="K24" s="82"/>
    </row>
    <row r="25" spans="1:12" x14ac:dyDescent="0.25">
      <c r="A25" s="1">
        <f>'Summary Calculations'!U27</f>
        <v>2043</v>
      </c>
      <c r="B25" s="25">
        <f>'Summary Calculations'!V27</f>
        <v>15644</v>
      </c>
      <c r="C25" s="82">
        <f>'Summary Calculations'!W27</f>
        <v>803581.89575338445</v>
      </c>
      <c r="D25" s="82">
        <f>'Summary Calculations'!X27</f>
        <v>277171.34358762711</v>
      </c>
      <c r="E25" s="82">
        <f>'Summary Calculations'!Y27</f>
        <v>206423.86871413325</v>
      </c>
      <c r="F25" s="82">
        <f>'Summary Calculations'!Z27</f>
        <v>859808.47055914381</v>
      </c>
      <c r="G25" s="82">
        <f>'Summary Calculations'!AA27</f>
        <v>-810768.85513450718</v>
      </c>
      <c r="H25" s="82">
        <f>'Summary Calculations'!AB27</f>
        <v>1336216.7234797813</v>
      </c>
      <c r="I25" s="82">
        <f>'Summary Calculations'!AC27</f>
        <v>261385.88950580978</v>
      </c>
      <c r="J25" s="82">
        <f>'Summary Calculations'!AD27</f>
        <v>19997524.185939621</v>
      </c>
      <c r="K25" s="82"/>
      <c r="L25" s="82"/>
    </row>
    <row r="26" spans="1:12" x14ac:dyDescent="0.25">
      <c r="A26">
        <f>'Summary Calculations'!U28</f>
        <v>2044</v>
      </c>
      <c r="B26" s="18">
        <f>'Summary Calculations'!V28</f>
        <v>14424</v>
      </c>
      <c r="C26" s="60">
        <f>'Summary Calculations'!W28</f>
        <v>815643.22527252813</v>
      </c>
      <c r="D26" s="60">
        <f>'Summary Calculations'!X28</f>
        <v>284099.29561797075</v>
      </c>
      <c r="E26" s="60">
        <f>'Summary Calculations'!Y28</f>
        <v>210050.82149008536</v>
      </c>
      <c r="F26" s="60">
        <f>'Summary Calculations'!Z28</f>
        <v>804773.80263173906</v>
      </c>
      <c r="G26" s="60">
        <f>'Summary Calculations'!AA28</f>
        <v>-863412.13662001467</v>
      </c>
      <c r="H26" s="60">
        <f>'Summary Calculations'!AB28</f>
        <v>1251155.0083923091</v>
      </c>
      <c r="I26" s="60">
        <f>'Summary Calculations'!AC28</f>
        <v>225572.74102596391</v>
      </c>
      <c r="J26" s="60">
        <f>'Summary Calculations'!AD28</f>
        <v>20223096.926965587</v>
      </c>
      <c r="K26" s="82"/>
    </row>
    <row r="27" spans="1:12" x14ac:dyDescent="0.25">
      <c r="A27">
        <f>'Summary Calculations'!U29</f>
        <v>2045</v>
      </c>
      <c r="B27" s="18">
        <f>'Summary Calculations'!V29</f>
        <v>13204</v>
      </c>
      <c r="C27" s="60">
        <f>'Summary Calculations'!W29</f>
        <v>827825.1669241474</v>
      </c>
      <c r="D27" s="60">
        <f>'Summary Calculations'!X29</f>
        <v>291147.85978079005</v>
      </c>
      <c r="E27" s="60">
        <f>'Summary Calculations'!Y29</f>
        <v>213723.84810064311</v>
      </c>
      <c r="F27" s="60">
        <f>'Summary Calculations'!Z29</f>
        <v>747601.68859211635</v>
      </c>
      <c r="G27" s="60">
        <f>'Summary Calculations'!AA29</f>
        <v>-917470.88005083916</v>
      </c>
      <c r="H27" s="60">
        <f>'Summary Calculations'!AB29</f>
        <v>1162827.6833468578</v>
      </c>
      <c r="I27" s="60">
        <f>'Summary Calculations'!AC29</f>
        <v>193224.02403514899</v>
      </c>
      <c r="J27" s="60">
        <f>'Summary Calculations'!AD29</f>
        <v>20416320.951000735</v>
      </c>
      <c r="K27" s="82"/>
    </row>
    <row r="28" spans="1:12" x14ac:dyDescent="0.25">
      <c r="A28">
        <f>'Summary Calculations'!U30</f>
        <v>2046</v>
      </c>
      <c r="B28" s="18">
        <f>'Summary Calculations'!V30</f>
        <v>11984</v>
      </c>
      <c r="C28" s="60">
        <f>'Summary Calculations'!W30</f>
        <v>840161.93851123168</v>
      </c>
      <c r="D28" s="60">
        <f>'Summary Calculations'!X30</f>
        <v>298351.25387907424</v>
      </c>
      <c r="E28" s="60">
        <f>'Summary Calculations'!Y30</f>
        <v>217456.0197465485</v>
      </c>
      <c r="F28" s="60">
        <f>'Summary Calculations'!Z30</f>
        <v>687984.06983787043</v>
      </c>
      <c r="G28" s="60">
        <f>'Summary Calculations'!AA30</f>
        <v>-973071.33517673064</v>
      </c>
      <c r="H28" s="60">
        <f>'Summary Calculations'!AB30</f>
        <v>1070881.9467979944</v>
      </c>
      <c r="I28" s="60">
        <f>'Summary Calculations'!AC30</f>
        <v>164005.20029989938</v>
      </c>
      <c r="J28" s="60">
        <f>'Summary Calculations'!AD30</f>
        <v>20580326.151300635</v>
      </c>
      <c r="K28" s="82"/>
    </row>
    <row r="29" spans="1:12" x14ac:dyDescent="0.25">
      <c r="A29">
        <f>'Summary Calculations'!U31</f>
        <v>2047</v>
      </c>
      <c r="B29" s="18">
        <f>'Summary Calculations'!V31</f>
        <v>10764</v>
      </c>
      <c r="C29" s="60">
        <f>'Summary Calculations'!W31</f>
        <v>852656.72346797236</v>
      </c>
      <c r="D29" s="60">
        <f>'Summary Calculations'!X31</f>
        <v>305712.66134701495</v>
      </c>
      <c r="E29" s="60">
        <f>'Summary Calculations'!Y31</f>
        <v>221248.55249966268</v>
      </c>
      <c r="F29" s="60">
        <f>'Summary Calculations'!Z31</f>
        <v>626566.62623988453</v>
      </c>
      <c r="G29" s="60">
        <f>'Summary Calculations'!AA31</f>
        <v>-1030249.5437690505</v>
      </c>
      <c r="H29" s="60">
        <f>'Summary Calculations'!AB31</f>
        <v>975935.01978548418</v>
      </c>
      <c r="I29" s="60">
        <f>'Summary Calculations'!AC31</f>
        <v>137754.94121650301</v>
      </c>
      <c r="J29" s="60">
        <f>'Summary Calculations'!AD31</f>
        <v>20718081.092517138</v>
      </c>
      <c r="K29" s="82"/>
    </row>
    <row r="30" spans="1:12" x14ac:dyDescent="0.25">
      <c r="A30">
        <f>'Summary Calculations'!U32</f>
        <v>2048</v>
      </c>
      <c r="B30" s="18">
        <f>'Summary Calculations'!V32</f>
        <v>9544</v>
      </c>
      <c r="C30" s="60">
        <f>'Summary Calculations'!W32</f>
        <v>865312.76801517862</v>
      </c>
      <c r="D30" s="60">
        <f>'Summary Calculations'!X32</f>
        <v>313235.32840542123</v>
      </c>
      <c r="E30" s="60">
        <f>'Summary Calculations'!Y32</f>
        <v>225102.68641633465</v>
      </c>
      <c r="F30" s="60">
        <f>'Summary Calculations'!Z32</f>
        <v>562948.17735616071</v>
      </c>
      <c r="G30" s="60">
        <f>'Summary Calculations'!AA32</f>
        <v>-1089042.3153282716</v>
      </c>
      <c r="H30" s="60">
        <f>'Summary Calculations'!AB32</f>
        <v>877556.64486482367</v>
      </c>
      <c r="I30" s="60">
        <f>'Summary Calculations'!AC32</f>
        <v>114164.66442515537</v>
      </c>
      <c r="J30" s="60">
        <f>'Summary Calculations'!AD32</f>
        <v>20832245.756942295</v>
      </c>
      <c r="K30" s="82"/>
    </row>
    <row r="31" spans="1:12" x14ac:dyDescent="0.25">
      <c r="A31">
        <f>'Summary Calculations'!U33</f>
        <v>2049</v>
      </c>
      <c r="B31" s="18">
        <f>'Summary Calculations'!V33</f>
        <v>8324</v>
      </c>
      <c r="C31" s="60">
        <f>'Summary Calculations'!W33</f>
        <v>878133.38236367633</v>
      </c>
      <c r="D31" s="60">
        <f>'Summary Calculations'!X33</f>
        <v>320922.56526511884</v>
      </c>
      <c r="E31" s="60">
        <f>'Summary Calculations'!Y33</f>
        <v>229019.68599709994</v>
      </c>
      <c r="F31" s="60">
        <f>'Summary Calculations'!Z33</f>
        <v>496703.00908166269</v>
      </c>
      <c r="G31" s="60">
        <f>'Summary Calculations'!AA33</f>
        <v>-1149487.2425752692</v>
      </c>
      <c r="H31" s="60">
        <f>'Summary Calculations'!AB33</f>
        <v>775291.40013228846</v>
      </c>
      <c r="I31" s="60">
        <f>'Summary Calculations'!AC33</f>
        <v>92959.070771566418</v>
      </c>
      <c r="J31" s="60">
        <f>'Summary Calculations'!AD33</f>
        <v>20925204.827713862</v>
      </c>
      <c r="K31" s="82"/>
    </row>
    <row r="32" spans="1:12" x14ac:dyDescent="0.25">
      <c r="A32">
        <f>'Summary Calculations'!U34</f>
        <v>2050</v>
      </c>
      <c r="B32" s="18">
        <f>'Summary Calculations'!V34</f>
        <v>7104</v>
      </c>
      <c r="C32" s="60">
        <f>'Summary Calculations'!W34</f>
        <v>891121.94194029376</v>
      </c>
      <c r="D32" s="60">
        <f>'Summary Calculations'!X34</f>
        <v>328777.74735293619</v>
      </c>
      <c r="E32" s="60">
        <f>'Summary Calculations'!Y34</f>
        <v>233000.84065500699</v>
      </c>
      <c r="F32" s="60">
        <f>'Summary Calculations'!Z34</f>
        <v>442047.3079992889</v>
      </c>
      <c r="G32" s="60">
        <f>'Summary Calculations'!AA34</f>
        <v>-1211622.7172443056</v>
      </c>
      <c r="H32" s="60">
        <f>'Summary Calculations'!AB34</f>
        <v>683325.12070322013</v>
      </c>
      <c r="I32" s="60">
        <f>'Summary Calculations'!AC34</f>
        <v>75513.474921657355</v>
      </c>
      <c r="J32" s="60">
        <f>'Summary Calculations'!AD34</f>
        <v>21000718.302635521</v>
      </c>
      <c r="K32" s="82"/>
    </row>
    <row r="33" spans="1:11" x14ac:dyDescent="0.25">
      <c r="A33">
        <f>'Summary Calculations'!U35</f>
        <v>2051</v>
      </c>
      <c r="B33" s="18">
        <f>'Summary Calculations'!V35</f>
        <v>5884</v>
      </c>
      <c r="C33" s="60">
        <f>'Summary Calculations'!W35</f>
        <v>904281.88863685366</v>
      </c>
      <c r="D33" s="60">
        <f>'Summary Calculations'!X35</f>
        <v>336804.31656069623</v>
      </c>
      <c r="E33" s="60">
        <f>'Summary Calculations'!Y35</f>
        <v>237047.46519273211</v>
      </c>
      <c r="F33" s="60">
        <f>'Summary Calculations'!Z35</f>
        <v>449301.36166797573</v>
      </c>
      <c r="G33" s="60">
        <f>'Summary Calculations'!AA35</f>
        <v>-1275487.9461834219</v>
      </c>
      <c r="H33" s="60">
        <f>'Summary Calculations'!AB35</f>
        <v>651947.08587483596</v>
      </c>
      <c r="I33" s="60">
        <f>'Summary Calculations'!AC35</f>
        <v>66401.773549714911</v>
      </c>
      <c r="J33" s="60">
        <f>'Summary Calculations'!AD35</f>
        <v>21067120.076185234</v>
      </c>
      <c r="K33" s="82"/>
    </row>
    <row r="34" spans="1:11" x14ac:dyDescent="0.25">
      <c r="A34">
        <f>'Summary Calculations'!U36</f>
        <v>2052</v>
      </c>
      <c r="B34" s="18">
        <f>'Summary Calculations'!V36</f>
        <v>4664</v>
      </c>
      <c r="C34" s="60">
        <f>'Summary Calculations'!W36</f>
        <v>917616.73208259547</v>
      </c>
      <c r="D34" s="60">
        <f>'Summary Calculations'!X36</f>
        <v>345005.78251763806</v>
      </c>
      <c r="E34" s="60">
        <f>'Summary Calculations'!Y36</f>
        <v>241160.90028864471</v>
      </c>
      <c r="F34" s="60">
        <f>'Summary Calculations'!Z36</f>
        <v>456674.45529839495</v>
      </c>
      <c r="G34" s="60">
        <f>'Summary Calculations'!AA36</f>
        <v>-1341122.9677680822</v>
      </c>
      <c r="H34" s="60">
        <f>'Summary Calculations'!AB36</f>
        <v>619334.90241919109</v>
      </c>
      <c r="I34" s="60">
        <f>'Summary Calculations'!AC36</f>
        <v>58138.409677592914</v>
      </c>
      <c r="J34" s="60">
        <f>'Summary Calculations'!AD36</f>
        <v>21125258.485862825</v>
      </c>
      <c r="K34" s="82"/>
    </row>
    <row r="35" spans="1:11" x14ac:dyDescent="0.25">
      <c r="A35">
        <f>'Summary Calculations'!U37</f>
        <v>2053</v>
      </c>
      <c r="B35" s="18">
        <f>'Summary Calculations'!V37</f>
        <v>3444</v>
      </c>
      <c r="C35" s="60">
        <f>'Summary Calculations'!W37</f>
        <v>931130.05094045878</v>
      </c>
      <c r="D35" s="60">
        <f>'Summary Calculations'!X37</f>
        <v>353385.72388670145</v>
      </c>
      <c r="E35" s="60">
        <f>'Summary Calculations'!Y37</f>
        <v>245342.51299198766</v>
      </c>
      <c r="F35" s="60">
        <f>'Summary Calculations'!Z37</f>
        <v>696252.81352764182</v>
      </c>
      <c r="G35" s="60">
        <f>'Summary Calculations'!AA37</f>
        <v>-1408568.6686340161</v>
      </c>
      <c r="H35" s="60">
        <f>'Summary Calculations'!AB37</f>
        <v>817542.43271277379</v>
      </c>
      <c r="I35" s="60">
        <f>'Summary Calculations'!AC37</f>
        <v>70732.361435643514</v>
      </c>
      <c r="J35" s="60">
        <f>'Summary Calculations'!AD37</f>
        <v>21195990.847298469</v>
      </c>
      <c r="K35" s="82"/>
    </row>
    <row r="36" spans="1:11" x14ac:dyDescent="0.25">
      <c r="A36">
        <f>'Summary Calculations'!U38</f>
        <v>2054</v>
      </c>
      <c r="B36" s="18">
        <f>'Summary Calculations'!V38</f>
        <v>2224</v>
      </c>
      <c r="C36" s="60">
        <f>'Summary Calculations'!W38</f>
        <v>944825.49422767165</v>
      </c>
      <c r="D36" s="60">
        <f>'Summary Calculations'!X38</f>
        <v>361947.7896851144</v>
      </c>
      <c r="E36" s="60">
        <f>'Summary Calculations'!Y38</f>
        <v>249593.6972273422</v>
      </c>
      <c r="F36" s="60">
        <f>'Summary Calculations'!Z38</f>
        <v>707678.41251876112</v>
      </c>
      <c r="G36" s="60">
        <f>'Summary Calculations'!AA38</f>
        <v>-1477866.800735312</v>
      </c>
      <c r="H36" s="60">
        <f>'Summary Calculations'!AB38</f>
        <v>786178.59292357741</v>
      </c>
      <c r="I36" s="60">
        <f>'Summary Calculations'!AC38</f>
        <v>62690.153090938918</v>
      </c>
      <c r="J36" s="60">
        <f>'Summary Calculations'!AD38</f>
        <v>21258681.000389408</v>
      </c>
      <c r="K36" s="82"/>
    </row>
    <row r="37" spans="1:11" x14ac:dyDescent="0.25">
      <c r="A37">
        <v>2055</v>
      </c>
      <c r="B37" s="18">
        <f>'Summary Calculations'!V39</f>
        <v>1004</v>
      </c>
      <c r="C37" s="18">
        <f>'Summary Calculations'!W39</f>
        <v>958706.78266109002</v>
      </c>
      <c r="D37" s="18">
        <f>'Summary Calculations'!X39</f>
        <v>370695.70062973263</v>
      </c>
      <c r="E37" s="18">
        <f>'Summary Calculations'!Y39</f>
        <v>253915.87430854721</v>
      </c>
      <c r="F37" s="18">
        <f>'Summary Calculations'!Z39</f>
        <v>719291.50707150623</v>
      </c>
      <c r="G37" s="18">
        <f>'Summary Calculations'!AA39</f>
        <v>-1541542.7143940567</v>
      </c>
      <c r="H37" s="18">
        <f>'Summary Calculations'!AB39</f>
        <v>761067.15027681971</v>
      </c>
      <c r="I37" s="18">
        <f>'Summary Calculations'!AC39</f>
        <v>55933.417477771574</v>
      </c>
      <c r="J37" s="18">
        <f>'Summary Calculations'!AD39</f>
        <v>21314614.41786718</v>
      </c>
      <c r="K37" s="82"/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93C66-5391-478B-9F40-473430E43B4B}">
  <sheetPr>
    <tabColor rgb="FF92D050"/>
  </sheetPr>
  <dimension ref="A2:K37"/>
  <sheetViews>
    <sheetView showGridLines="0" tabSelected="1" workbookViewId="0">
      <selection activeCell="I36" sqref="I36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1.7109375" customWidth="1"/>
    <col min="8" max="8" width="10.7109375" customWidth="1"/>
    <col min="9" max="9" width="12.28515625" customWidth="1"/>
    <col min="10" max="10" width="15" customWidth="1"/>
    <col min="11" max="11" width="10.5703125" bestFit="1" customWidth="1"/>
  </cols>
  <sheetData>
    <row r="2" spans="1:10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</row>
    <row r="3" spans="1:10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0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0" x14ac:dyDescent="0.25">
      <c r="A5">
        <f>'Summary Calculations'!U7</f>
        <v>2023</v>
      </c>
      <c r="B5" s="18">
        <f>'Summary Calculations'!AH7</f>
        <v>40044</v>
      </c>
      <c r="C5" s="60">
        <f>'Summary Calculations'!AI7</f>
        <v>5452999.5469571203</v>
      </c>
      <c r="D5" s="60">
        <f>'Summary Calculations'!AJ7</f>
        <v>1324999.8984000001</v>
      </c>
      <c r="E5" s="60">
        <f>'Summary Calculations'!AK7</f>
        <v>1294597.8940632103</v>
      </c>
      <c r="F5" s="60">
        <f>'Summary Calculations'!AL7</f>
        <v>0</v>
      </c>
      <c r="G5" s="60">
        <f>'Summary Calculations'!AM7</f>
        <v>-349469.16998813726</v>
      </c>
      <c r="H5" s="60">
        <f>'Summary Calculations'!AN7</f>
        <v>7723128.169432193</v>
      </c>
      <c r="I5" s="60">
        <f>'Summary Calculations'!AO7</f>
        <v>7723128.169432193</v>
      </c>
      <c r="J5" s="60">
        <f>'Summary Calculations'!AP7</f>
        <v>7723128.169432193</v>
      </c>
    </row>
    <row r="6" spans="1:10" x14ac:dyDescent="0.25">
      <c r="A6">
        <f>'Summary Calculations'!U8</f>
        <v>2024</v>
      </c>
      <c r="B6" s="18">
        <f>'Summary Calculations'!AH8</f>
        <v>30033</v>
      </c>
      <c r="C6" s="60">
        <f>'Summary Calculations'!AI8</f>
        <v>5507386.8749532336</v>
      </c>
      <c r="D6" s="60">
        <f>'Summary Calculations'!AJ8</f>
        <v>1379387.2263961134</v>
      </c>
      <c r="E6" s="60">
        <f>'Summary Calculations'!AK8</f>
        <v>1315373.8533577258</v>
      </c>
      <c r="F6" s="60">
        <f>'Summary Calculations'!AL8</f>
        <v>0</v>
      </c>
      <c r="G6" s="60">
        <f>'Summary Calculations'!AM8</f>
        <v>-742388.2894476637</v>
      </c>
      <c r="H6" s="60">
        <f>'Summary Calculations'!AN8</f>
        <v>7459759.6652594097</v>
      </c>
      <c r="I6" s="60">
        <f>'Summary Calculations'!AO8</f>
        <v>6875354.5301930048</v>
      </c>
      <c r="J6" s="60">
        <f>'Summary Calculations'!AP8</f>
        <v>14598482.699625198</v>
      </c>
    </row>
    <row r="7" spans="1:10" x14ac:dyDescent="0.25">
      <c r="A7">
        <f>'Summary Calculations'!U9</f>
        <v>2025</v>
      </c>
      <c r="B7" s="18">
        <f>'Summary Calculations'!AH9</f>
        <v>20022</v>
      </c>
      <c r="C7" s="60">
        <f>'Summary Calculations'!AI9</f>
        <v>5544689.903623485</v>
      </c>
      <c r="D7" s="60">
        <f>'Summary Calculations'!AJ9</f>
        <v>1416690.255066365</v>
      </c>
      <c r="E7" s="60">
        <f>'Summary Calculations'!AK9</f>
        <v>1329623.6103097617</v>
      </c>
      <c r="F7" s="60">
        <f>'Summary Calculations'!AL9</f>
        <v>0</v>
      </c>
      <c r="G7" s="60">
        <f>'Summary Calculations'!AM9</f>
        <v>-850956.24971998157</v>
      </c>
      <c r="H7" s="60">
        <f>'Summary Calculations'!AN9</f>
        <v>7440047.5192796309</v>
      </c>
      <c r="I7" s="60">
        <f>'Summary Calculations'!AO9</f>
        <v>6319987.6992755262</v>
      </c>
      <c r="J7" s="60">
        <f>'Summary Calculations'!AP9</f>
        <v>20918470.398900725</v>
      </c>
    </row>
    <row r="8" spans="1:10" x14ac:dyDescent="0.25">
      <c r="A8">
        <f>'Summary Calculations'!U10</f>
        <v>2026</v>
      </c>
      <c r="B8" s="18">
        <f>'Summary Calculations'!AH10</f>
        <v>10011</v>
      </c>
      <c r="C8" s="60">
        <f>'Summary Calculations'!AI10</f>
        <v>5584100.7630173219</v>
      </c>
      <c r="D8" s="60">
        <f>'Summary Calculations'!AJ10</f>
        <v>1456101.1144602022</v>
      </c>
      <c r="E8" s="60">
        <f>'Summary Calculations'!AK10</f>
        <v>1344678.5585982075</v>
      </c>
      <c r="F8" s="60">
        <f>'Summary Calculations'!AL10</f>
        <v>0</v>
      </c>
      <c r="G8" s="60">
        <f>'Summary Calculations'!AM10</f>
        <v>-1040046.0527071652</v>
      </c>
      <c r="H8" s="60">
        <f>'Summary Calculations'!AN10</f>
        <v>7344834.3833685657</v>
      </c>
      <c r="I8" s="60">
        <f>'Summary Calculations'!AO10</f>
        <v>5750330.3203717219</v>
      </c>
      <c r="J8" s="60">
        <f>'Summary Calculations'!AP10</f>
        <v>26668800.719272446</v>
      </c>
    </row>
    <row r="9" spans="1:10" x14ac:dyDescent="0.25">
      <c r="A9">
        <f>'Summary Calculations'!U11</f>
        <v>2027</v>
      </c>
      <c r="B9" s="60">
        <f>'Summary Calculations'!AH11</f>
        <v>0</v>
      </c>
      <c r="C9" s="60">
        <f>'Summary Calculations'!AI11</f>
        <v>57563.097806684033</v>
      </c>
      <c r="D9" s="60">
        <f>'Summary Calculations'!AJ11</f>
        <v>57563.097806684033</v>
      </c>
      <c r="E9" s="60">
        <f>'Summary Calculations'!AK11</f>
        <v>21989.103362153306</v>
      </c>
      <c r="F9" s="60">
        <f>'Summary Calculations'!AL11</f>
        <v>0</v>
      </c>
      <c r="G9" s="60">
        <f>'Summary Calculations'!AM11</f>
        <v>-1085614.5918761182</v>
      </c>
      <c r="H9" s="60">
        <f>'Summary Calculations'!AN11</f>
        <v>-948499.29290059686</v>
      </c>
      <c r="I9" s="60">
        <f>'Summary Calculations'!AO11</f>
        <v>-684412.69840340794</v>
      </c>
      <c r="J9" s="60">
        <f>'Summary Calculations'!AP11</f>
        <v>25984388.020869039</v>
      </c>
    </row>
    <row r="10" spans="1:10" x14ac:dyDescent="0.25">
      <c r="A10">
        <f>'Summary Calculations'!U12</f>
        <v>2028</v>
      </c>
      <c r="B10" s="60">
        <f>'Summary Calculations'!AH12</f>
        <v>0</v>
      </c>
      <c r="C10" s="60">
        <f>'Summary Calculations'!AI12</f>
        <v>58610.782556474165</v>
      </c>
      <c r="D10" s="60">
        <f>'Summary Calculations'!AJ12</f>
        <v>58610.782556474165</v>
      </c>
      <c r="E10" s="60">
        <f>'Summary Calculations'!AK12</f>
        <v>22389.318936573138</v>
      </c>
      <c r="F10" s="60">
        <f>'Summary Calculations'!AL12</f>
        <v>0</v>
      </c>
      <c r="G10" s="60">
        <f>'Summary Calculations'!AM12</f>
        <v>-1137683.9937837543</v>
      </c>
      <c r="H10" s="60">
        <f>'Summary Calculations'!AN12</f>
        <v>-998073.10973423277</v>
      </c>
      <c r="I10" s="60">
        <f>'Summary Calculations'!AO12</f>
        <v>-663763.95373600873</v>
      </c>
      <c r="J10" s="60">
        <f>'Summary Calculations'!AP12</f>
        <v>25320624.067133032</v>
      </c>
    </row>
    <row r="11" spans="1:10" x14ac:dyDescent="0.25">
      <c r="A11">
        <f>'Summary Calculations'!U13</f>
        <v>2029</v>
      </c>
      <c r="B11" s="60">
        <f>'Summary Calculations'!AH13</f>
        <v>0</v>
      </c>
      <c r="C11" s="60">
        <f>'Summary Calculations'!AI13</f>
        <v>59685.218213110849</v>
      </c>
      <c r="D11" s="60">
        <f>'Summary Calculations'!AJ13</f>
        <v>59685.218213110849</v>
      </c>
      <c r="E11" s="60">
        <f>'Summary Calculations'!AK13</f>
        <v>22799.75335740835</v>
      </c>
      <c r="F11" s="60">
        <f>'Summary Calculations'!AL13</f>
        <v>0</v>
      </c>
      <c r="G11" s="60">
        <f>'Summary Calculations'!AM13</f>
        <v>-1215281.1421009891</v>
      </c>
      <c r="H11" s="60">
        <f>'Summary Calculations'!AN13</f>
        <v>-1073110.9523173592</v>
      </c>
      <c r="I11" s="60">
        <f>'Summary Calculations'!AO13</f>
        <v>-657758.08987958997</v>
      </c>
      <c r="J11" s="60">
        <f>'Summary Calculations'!AP13</f>
        <v>24662865.977253441</v>
      </c>
    </row>
    <row r="12" spans="1:10" x14ac:dyDescent="0.25">
      <c r="A12">
        <f>'Summary Calculations'!U14</f>
        <v>2030</v>
      </c>
      <c r="B12" s="60">
        <f>'Summary Calculations'!AH14</f>
        <v>0</v>
      </c>
      <c r="C12" s="60">
        <f>'Summary Calculations'!AI14</f>
        <v>60760.850679167335</v>
      </c>
      <c r="D12" s="60">
        <f>'Summary Calculations'!AJ14</f>
        <v>60760.850679167335</v>
      </c>
      <c r="E12" s="60">
        <f>'Summary Calculations'!AK14</f>
        <v>23210.644959441928</v>
      </c>
      <c r="F12" s="60">
        <f>'Summary Calculations'!AL14</f>
        <v>0</v>
      </c>
      <c r="G12" s="60">
        <f>'Summary Calculations'!AM14</f>
        <v>-1264898.8668557275</v>
      </c>
      <c r="H12" s="60">
        <f>'Summary Calculations'!AN14</f>
        <v>-1120166.520537951</v>
      </c>
      <c r="I12" s="60">
        <f>'Summary Calculations'!AO14</f>
        <v>-632811.5847052997</v>
      </c>
      <c r="J12" s="60">
        <f>'Summary Calculations'!AP14</f>
        <v>24030054.39254814</v>
      </c>
    </row>
    <row r="13" spans="1:10" x14ac:dyDescent="0.25">
      <c r="A13">
        <f>'Summary Calculations'!U15</f>
        <v>2031</v>
      </c>
      <c r="B13" s="60">
        <f>'Summary Calculations'!AH15</f>
        <v>0</v>
      </c>
      <c r="C13" s="60">
        <f>'Summary Calculations'!AI15</f>
        <v>61855.410464566798</v>
      </c>
      <c r="D13" s="60">
        <f>'Summary Calculations'!AJ15</f>
        <v>61855.410464566798</v>
      </c>
      <c r="E13" s="60">
        <f>'Summary Calculations'!AK15</f>
        <v>23628.766797464523</v>
      </c>
      <c r="F13" s="60">
        <f>'Summary Calculations'!AL15</f>
        <v>0</v>
      </c>
      <c r="G13" s="60">
        <f>'Summary Calculations'!AM15</f>
        <v>-1320333.9111229479</v>
      </c>
      <c r="H13" s="60">
        <f>'Summary Calculations'!AN15</f>
        <v>-1172994.3233963498</v>
      </c>
      <c r="I13" s="60">
        <f>'Summary Calculations'!AO15</f>
        <v>-610742.30653772957</v>
      </c>
      <c r="J13" s="60">
        <f>'Summary Calculations'!AP15</f>
        <v>23419312.086010411</v>
      </c>
    </row>
    <row r="14" spans="1:10" x14ac:dyDescent="0.25">
      <c r="A14">
        <f>'Summary Calculations'!U16</f>
        <v>2032</v>
      </c>
      <c r="B14" s="60">
        <f>'Summary Calculations'!AH16</f>
        <v>0</v>
      </c>
      <c r="C14" s="60">
        <f>'Summary Calculations'!AI16</f>
        <v>62953.981777836343</v>
      </c>
      <c r="D14" s="60">
        <f>'Summary Calculations'!AJ16</f>
        <v>62953.981777836343</v>
      </c>
      <c r="E14" s="60">
        <f>'Summary Calculations'!AK16</f>
        <v>24048.421039133489</v>
      </c>
      <c r="F14" s="60">
        <f>'Summary Calculations'!AL16</f>
        <v>0</v>
      </c>
      <c r="G14" s="60">
        <f>'Summary Calculations'!AM16</f>
        <v>-1401061.5187459972</v>
      </c>
      <c r="H14" s="60">
        <f>'Summary Calculations'!AN16</f>
        <v>-1251105.134151191</v>
      </c>
      <c r="I14" s="60">
        <f>'Summary Calculations'!AO16</f>
        <v>-600379.92556144239</v>
      </c>
      <c r="J14" s="60">
        <f>'Summary Calculations'!AP16</f>
        <v>22818932.160448968</v>
      </c>
    </row>
    <row r="15" spans="1:10" x14ac:dyDescent="0.25">
      <c r="A15">
        <f>'Summary Calculations'!U17</f>
        <v>2033</v>
      </c>
      <c r="B15" s="60">
        <f>'Summary Calculations'!AH17</f>
        <v>0</v>
      </c>
      <c r="C15" s="60">
        <f>'Summary Calculations'!AI17</f>
        <v>64060.919675475918</v>
      </c>
      <c r="D15" s="60">
        <f>'Summary Calculations'!AJ17</f>
        <v>64060.919675475918</v>
      </c>
      <c r="E15" s="60">
        <f>'Summary Calculations'!AK17</f>
        <v>24471.271316031809</v>
      </c>
      <c r="F15" s="60">
        <f>'Summary Calculations'!AL17</f>
        <v>1353656.3733611219</v>
      </c>
      <c r="G15" s="60">
        <f>'Summary Calculations'!AM17</f>
        <v>-1021082.126686043</v>
      </c>
      <c r="H15" s="60">
        <f>'Summary Calculations'!AN17</f>
        <v>485167.35734206263</v>
      </c>
      <c r="I15" s="60">
        <f>'Summary Calculations'!AO17</f>
        <v>214582.44600438786</v>
      </c>
      <c r="J15" s="60">
        <f>'Summary Calculations'!AP17</f>
        <v>23033514.606453355</v>
      </c>
    </row>
    <row r="16" spans="1:10" x14ac:dyDescent="0.25">
      <c r="A16">
        <f>'Summary Calculations'!U18</f>
        <v>2034</v>
      </c>
      <c r="B16" s="60">
        <f>'Summary Calculations'!AH18</f>
        <v>0</v>
      </c>
      <c r="C16" s="60">
        <f>'Summary Calculations'!AI18</f>
        <v>75774.032595748446</v>
      </c>
      <c r="D16" s="60">
        <f>'Summary Calculations'!AJ18</f>
        <v>65177.432048473951</v>
      </c>
      <c r="E16" s="60">
        <f>'Summary Calculations'!AK18</f>
        <v>26921.729747046487</v>
      </c>
      <c r="F16" s="60">
        <f>'Summary Calculations'!AL18</f>
        <v>1377249.1362702679</v>
      </c>
      <c r="G16" s="60">
        <f>'Summary Calculations'!AM18</f>
        <v>-1029683.4794370655</v>
      </c>
      <c r="H16" s="60">
        <f>'Summary Calculations'!AN18</f>
        <v>515438.85122447112</v>
      </c>
      <c r="I16" s="60">
        <f>'Summary Calculations'!AO18</f>
        <v>210111.60022115737</v>
      </c>
      <c r="J16" s="60">
        <f>'Summary Calculations'!AP18</f>
        <v>23243626.206674512</v>
      </c>
    </row>
    <row r="17" spans="1:11" x14ac:dyDescent="0.25">
      <c r="A17">
        <f>'Summary Calculations'!U19</f>
        <v>2035</v>
      </c>
      <c r="B17" s="60">
        <f>'Summary Calculations'!AH19</f>
        <v>0</v>
      </c>
      <c r="C17" s="60">
        <f>'Summary Calculations'!AI19</f>
        <v>87496.509441574133</v>
      </c>
      <c r="D17" s="60">
        <f>'Summary Calculations'!AJ19</f>
        <v>66303.308347025159</v>
      </c>
      <c r="E17" s="60">
        <f>'Summary Calculations'!AK19</f>
        <v>29375.765197622473</v>
      </c>
      <c r="F17" s="60">
        <f>'Summary Calculations'!AL19</f>
        <v>1401039.7661093445</v>
      </c>
      <c r="G17" s="60">
        <f>'Summary Calculations'!AM19</f>
        <v>-1068027.6522971322</v>
      </c>
      <c r="H17" s="60">
        <f>'Summary Calculations'!AN19</f>
        <v>516187.69679843402</v>
      </c>
      <c r="I17" s="60">
        <f>'Summary Calculations'!AO19</f>
        <v>193932.5869867141</v>
      </c>
      <c r="J17" s="60">
        <f>'Summary Calculations'!AP19</f>
        <v>23437558.793661226</v>
      </c>
    </row>
    <row r="18" spans="1:11" x14ac:dyDescent="0.25">
      <c r="A18">
        <f>'Summary Calculations'!U20</f>
        <v>2036</v>
      </c>
      <c r="B18" s="60">
        <f>'Summary Calculations'!AH20</f>
        <v>0</v>
      </c>
      <c r="C18" s="60">
        <f>'Summary Calculations'!AI20</f>
        <v>99240.961038135836</v>
      </c>
      <c r="D18" s="60">
        <f>'Summary Calculations'!AJ20</f>
        <v>67451.159396312374</v>
      </c>
      <c r="E18" s="60">
        <f>'Summary Calculations'!AK20</f>
        <v>31838.195002979617</v>
      </c>
      <c r="F18" s="60">
        <f>'Summary Calculations'!AL20</f>
        <v>1425294.7392881284</v>
      </c>
      <c r="G18" s="60">
        <f>'Summary Calculations'!AM20</f>
        <v>-1074778.1346913178</v>
      </c>
      <c r="H18" s="60">
        <f>'Summary Calculations'!AN20</f>
        <v>549046.92003423837</v>
      </c>
      <c r="I18" s="60">
        <f>'Summary Calculations'!AO20</f>
        <v>190117.83639986147</v>
      </c>
      <c r="J18" s="60">
        <f>'Summary Calculations'!AP20</f>
        <v>23627676.630061086</v>
      </c>
    </row>
    <row r="19" spans="1:11" x14ac:dyDescent="0.25">
      <c r="A19">
        <f>'Summary Calculations'!U21</f>
        <v>2037</v>
      </c>
      <c r="B19" s="60">
        <f>'Summary Calculations'!AH21</f>
        <v>0</v>
      </c>
      <c r="C19" s="60">
        <f>'Summary Calculations'!AI21</f>
        <v>110990.35501433864</v>
      </c>
      <c r="D19" s="60">
        <f>'Summary Calculations'!AJ21</f>
        <v>68603.952825240674</v>
      </c>
      <c r="E19" s="60">
        <f>'Summary Calculations'!AK21</f>
        <v>34302.512797359654</v>
      </c>
      <c r="F19" s="60">
        <f>'Summary Calculations'!AL21</f>
        <v>0</v>
      </c>
      <c r="G19" s="60">
        <f>'Summary Calculations'!AM21</f>
        <v>-1104086.3291646405</v>
      </c>
      <c r="H19" s="60">
        <f>'Summary Calculations'!AN21</f>
        <v>-890189.50852770149</v>
      </c>
      <c r="I19" s="60">
        <f>'Summary Calculations'!AO21</f>
        <v>-284096.66588888463</v>
      </c>
      <c r="J19" s="60">
        <f>'Summary Calculations'!AP21</f>
        <v>23343579.964172203</v>
      </c>
    </row>
    <row r="20" spans="1:11" x14ac:dyDescent="0.25">
      <c r="A20">
        <f>'Summary Calculations'!U22</f>
        <v>2038</v>
      </c>
      <c r="B20" s="60">
        <f>'Summary Calculations'!AH22</f>
        <v>0</v>
      </c>
      <c r="C20" s="60">
        <f>'Summary Calculations'!AI22</f>
        <v>112159.09482062905</v>
      </c>
      <c r="D20" s="60">
        <f>'Summary Calculations'!AJ22</f>
        <v>69772.692631531099</v>
      </c>
      <c r="E20" s="60">
        <f>'Summary Calculations'!AK22</f>
        <v>34748.971403362601</v>
      </c>
      <c r="F20" s="60">
        <f>'Summary Calculations'!AL22</f>
        <v>0</v>
      </c>
      <c r="G20" s="60">
        <f>'Summary Calculations'!AM22</f>
        <v>-1152013.3341963221</v>
      </c>
      <c r="H20" s="60">
        <f>'Summary Calculations'!AN22</f>
        <v>-935332.57534079941</v>
      </c>
      <c r="I20" s="60">
        <f>'Summary Calculations'!AO22</f>
        <v>-275118.6218132865</v>
      </c>
      <c r="J20" s="60">
        <f>'Summary Calculations'!AP22</f>
        <v>23068461.342358917</v>
      </c>
    </row>
    <row r="21" spans="1:11" x14ac:dyDescent="0.25">
      <c r="A21">
        <f>'Summary Calculations'!U23</f>
        <v>2039</v>
      </c>
      <c r="B21" s="60">
        <f>'Summary Calculations'!AH23</f>
        <v>0</v>
      </c>
      <c r="C21" s="60">
        <f>'Summary Calculations'!AI23</f>
        <v>113592.02065875422</v>
      </c>
      <c r="D21" s="60">
        <f>'Summary Calculations'!AJ23</f>
        <v>70944.779071569516</v>
      </c>
      <c r="E21" s="60">
        <f>'Summary Calculations'!AK23</f>
        <v>35246.528748491844</v>
      </c>
      <c r="F21" s="60">
        <f>'Summary Calculations'!AL23</f>
        <v>0</v>
      </c>
      <c r="G21" s="60">
        <f>'Summary Calculations'!AM23</f>
        <v>-1167872.3134308355</v>
      </c>
      <c r="H21" s="60">
        <f>'Summary Calculations'!AN23</f>
        <v>-948088.98495201999</v>
      </c>
      <c r="I21" s="60">
        <f>'Summary Calculations'!AO23</f>
        <v>-257023.77027337873</v>
      </c>
      <c r="J21" s="60">
        <f>'Summary Calculations'!AP23</f>
        <v>22811437.572085537</v>
      </c>
    </row>
    <row r="22" spans="1:11" x14ac:dyDescent="0.25">
      <c r="A22" s="1">
        <f>'Summary Calculations'!U24</f>
        <v>2040</v>
      </c>
      <c r="B22" s="60">
        <f>'Summary Calculations'!AH24</f>
        <v>0</v>
      </c>
      <c r="C22" s="82">
        <f>'Summary Calculations'!AI24</f>
        <v>115051.56442490152</v>
      </c>
      <c r="D22" s="82">
        <f>'Summary Calculations'!AJ24</f>
        <v>72143.483439630072</v>
      </c>
      <c r="E22" s="82">
        <f>'Summary Calculations'!AK24</f>
        <v>35754.254142125545</v>
      </c>
      <c r="F22" s="82">
        <f>'Summary Calculations'!AL24</f>
        <v>0</v>
      </c>
      <c r="G22" s="82">
        <f>'Summary Calculations'!AM24</f>
        <v>-1206511.4047280001</v>
      </c>
      <c r="H22" s="82">
        <f>'Summary Calculations'!AN24</f>
        <v>-983562.10272134293</v>
      </c>
      <c r="I22" s="82">
        <f>'Summary Calculations'!AO24</f>
        <v>-245751.53411009363</v>
      </c>
      <c r="J22" s="82">
        <f>'Summary Calculations'!AP24</f>
        <v>22565686.037975442</v>
      </c>
    </row>
    <row r="23" spans="1:11" x14ac:dyDescent="0.25">
      <c r="A23" s="1">
        <f>'Summary Calculations'!U25</f>
        <v>2041</v>
      </c>
      <c r="B23" s="60">
        <f>'Summary Calculations'!AH25</f>
        <v>0</v>
      </c>
      <c r="C23" s="82">
        <f>'Summary Calculations'!AI25</f>
        <v>116521.6689260218</v>
      </c>
      <c r="D23" s="82">
        <f>'Summary Calculations'!AJ25</f>
        <v>73352.748542663583</v>
      </c>
      <c r="E23" s="82">
        <f>'Summary Calculations'!AK25</f>
        <v>36266.013736518915</v>
      </c>
      <c r="F23" s="82">
        <f>'Summary Calculations'!AL25</f>
        <v>0</v>
      </c>
      <c r="G23" s="82">
        <f>'Summary Calculations'!AM25</f>
        <v>-1226734.8825611768</v>
      </c>
      <c r="H23" s="82">
        <f>'Summary Calculations'!AN25</f>
        <v>-1000594.4513559726</v>
      </c>
      <c r="I23" s="82">
        <f>'Summary Calculations'!AO25</f>
        <v>-230421.39571539723</v>
      </c>
      <c r="J23" s="82">
        <f>'Summary Calculations'!AP25</f>
        <v>22335264.642260045</v>
      </c>
    </row>
    <row r="24" spans="1:11" x14ac:dyDescent="0.25">
      <c r="A24" s="1">
        <f>'Summary Calculations'!U26</f>
        <v>2042</v>
      </c>
      <c r="B24" s="82">
        <f>'Summary Calculations'!AH26</f>
        <v>0</v>
      </c>
      <c r="C24" s="82">
        <f>'Summary Calculations'!AI26</f>
        <v>118005.979998218</v>
      </c>
      <c r="D24" s="82">
        <f>'Summary Calculations'!AJ26</f>
        <v>74576.220216773028</v>
      </c>
      <c r="E24" s="82">
        <f>'Summary Calculations'!AK26</f>
        <v>36783.200241063299</v>
      </c>
      <c r="F24" s="82">
        <f>'Summary Calculations'!AL26</f>
        <v>0</v>
      </c>
      <c r="G24" s="82">
        <f>'Summary Calculations'!AM26</f>
        <v>-1247195.9478964808</v>
      </c>
      <c r="H24" s="82">
        <f>'Summary Calculations'!AN26</f>
        <v>-1017830.5474404264</v>
      </c>
      <c r="I24" s="82">
        <f>'Summary Calculations'!AO26</f>
        <v>-216028.20417703406</v>
      </c>
      <c r="J24" s="82">
        <f>'Summary Calculations'!AP26</f>
        <v>22119236.438083012</v>
      </c>
      <c r="K24" s="60"/>
    </row>
    <row r="25" spans="1:11" x14ac:dyDescent="0.25">
      <c r="A25" s="1">
        <f>'Summary Calculations'!U27</f>
        <v>2043</v>
      </c>
      <c r="B25" s="82">
        <f>'Summary Calculations'!AH27</f>
        <v>0</v>
      </c>
      <c r="C25" s="82">
        <f>'Summary Calculations'!AI27</f>
        <v>119242.93794143773</v>
      </c>
      <c r="D25" s="82">
        <f>'Summary Calculations'!AJ27</f>
        <v>75813.178159992764</v>
      </c>
      <c r="E25" s="82">
        <f>'Summary Calculations'!AK27</f>
        <v>37255.718175373237</v>
      </c>
      <c r="F25" s="82">
        <f>'Summary Calculations'!AL27</f>
        <v>1601990.6102023036</v>
      </c>
      <c r="G25" s="82">
        <f>'Summary Calculations'!AM27</f>
        <v>-1267882.5545657077</v>
      </c>
      <c r="H25" s="82">
        <f>'Summary Calculations'!AN27</f>
        <v>566419.8899133997</v>
      </c>
      <c r="I25" s="82">
        <f>'Summary Calculations'!AO27</f>
        <v>110801.01315693274</v>
      </c>
      <c r="J25" s="82">
        <f>'Summary Calculations'!AP27</f>
        <v>22230037.451239944</v>
      </c>
      <c r="K25" s="60"/>
    </row>
    <row r="26" spans="1:11" x14ac:dyDescent="0.25">
      <c r="A26">
        <f>'Summary Calculations'!U28</f>
        <v>2044</v>
      </c>
      <c r="B26" s="60">
        <f>'Summary Calculations'!AH28</f>
        <v>0</v>
      </c>
      <c r="C26" s="60">
        <f>'Summary Calculations'!AI28</f>
        <v>151760.69256813655</v>
      </c>
      <c r="D26" s="60">
        <f>'Summary Calculations'!AJ28</f>
        <v>77065.927338612804</v>
      </c>
      <c r="E26" s="60">
        <f>'Summary Calculations'!AK28</f>
        <v>43705.884402189135</v>
      </c>
      <c r="F26" s="60">
        <f>'Summary Calculations'!AL28</f>
        <v>1628462.1613204046</v>
      </c>
      <c r="G26" s="60">
        <f>'Summary Calculations'!AM28</f>
        <v>-1288833.2503071118</v>
      </c>
      <c r="H26" s="60">
        <f>'Summary Calculations'!AN28</f>
        <v>612161.41532223136</v>
      </c>
      <c r="I26" s="60">
        <f>'Summary Calculations'!AO28</f>
        <v>110367.5623550484</v>
      </c>
      <c r="J26" s="60">
        <f>'Summary Calculations'!AP28</f>
        <v>22340405.013594992</v>
      </c>
    </row>
    <row r="27" spans="1:11" x14ac:dyDescent="0.25">
      <c r="A27">
        <f>'Summary Calculations'!U29</f>
        <v>2045</v>
      </c>
      <c r="B27" s="60">
        <f>'Summary Calculations'!AH29</f>
        <v>0</v>
      </c>
      <c r="C27" s="60">
        <f>'Summary Calculations'!AI29</f>
        <v>184290.35988119</v>
      </c>
      <c r="D27" s="60">
        <f>'Summary Calculations'!AJ29</f>
        <v>78330.589203587471</v>
      </c>
      <c r="E27" s="60">
        <f>'Summary Calculations'!AK29</f>
        <v>50160.601275192515</v>
      </c>
      <c r="F27" s="60">
        <f>'Summary Calculations'!AL29</f>
        <v>1655185.4366393052</v>
      </c>
      <c r="G27" s="60">
        <f>'Summary Calculations'!AM29</f>
        <v>-1309983.1711380531</v>
      </c>
      <c r="H27" s="60">
        <f>'Summary Calculations'!AN29</f>
        <v>657983.8158612221</v>
      </c>
      <c r="I27" s="60">
        <f>'Summary Calculations'!AO29</f>
        <v>109335.44365299048</v>
      </c>
      <c r="J27" s="60">
        <f>'Summary Calculations'!AP29</f>
        <v>22449740.457247984</v>
      </c>
    </row>
    <row r="28" spans="1:11" x14ac:dyDescent="0.25">
      <c r="A28">
        <f>'Summary Calculations'!U30</f>
        <v>2046</v>
      </c>
      <c r="B28" s="60">
        <f>'Summary Calculations'!AH30</f>
        <v>0</v>
      </c>
      <c r="C28" s="60">
        <f>'Summary Calculations'!AI30</f>
        <v>216840.78045950542</v>
      </c>
      <c r="D28" s="60">
        <f>'Summary Calculations'!AJ30</f>
        <v>79616.004333824152</v>
      </c>
      <c r="E28" s="60">
        <f>'Summary Calculations'!AK30</f>
        <v>56623.245895525957</v>
      </c>
      <c r="F28" s="60">
        <f>'Summary Calculations'!AL30</f>
        <v>1682347.2443728559</v>
      </c>
      <c r="G28" s="60">
        <f>'Summary Calculations'!AM30</f>
        <v>-1331480.164913496</v>
      </c>
      <c r="H28" s="60">
        <f>'Summary Calculations'!AN30</f>
        <v>703947.11014821543</v>
      </c>
      <c r="I28" s="60">
        <f>'Summary Calculations'!AO30</f>
        <v>107809.25679585806</v>
      </c>
      <c r="J28" s="60">
        <f>'Summary Calculations'!AP30</f>
        <v>22557549.714043841</v>
      </c>
    </row>
    <row r="29" spans="1:11" x14ac:dyDescent="0.25">
      <c r="A29">
        <f>'Summary Calculations'!U31</f>
        <v>2047</v>
      </c>
      <c r="B29" s="60">
        <f>'Summary Calculations'!AH31</f>
        <v>0</v>
      </c>
      <c r="C29" s="60">
        <f>'Summary Calculations'!AI31</f>
        <v>249412.29486685802</v>
      </c>
      <c r="D29" s="60">
        <f>'Summary Calculations'!AJ31</f>
        <v>80922.513293098003</v>
      </c>
      <c r="E29" s="60">
        <f>'Summary Calculations'!AK31</f>
        <v>63093.948358551621</v>
      </c>
      <c r="F29" s="60">
        <f>'Summary Calculations'!AL31</f>
        <v>0</v>
      </c>
      <c r="G29" s="60">
        <f>'Summary Calculations'!AM31</f>
        <v>-1353329.9271454827</v>
      </c>
      <c r="H29" s="60">
        <f>'Summary Calculations'!AN31</f>
        <v>-959901.17062697513</v>
      </c>
      <c r="I29" s="60">
        <f>'Summary Calculations'!AO31</f>
        <v>-135491.73526167398</v>
      </c>
      <c r="J29" s="60">
        <f>'Summary Calculations'!AP31</f>
        <v>22422057.978782166</v>
      </c>
    </row>
    <row r="30" spans="1:11" x14ac:dyDescent="0.25">
      <c r="A30">
        <f>'Summary Calculations'!U32</f>
        <v>2048</v>
      </c>
      <c r="B30" s="60">
        <f>'Summary Calculations'!AH32</f>
        <v>0</v>
      </c>
      <c r="C30" s="60">
        <f>'Summary Calculations'!AI32</f>
        <v>250740.24380763996</v>
      </c>
      <c r="D30" s="60">
        <f>'Summary Calculations'!AJ32</f>
        <v>82250.462233879909</v>
      </c>
      <c r="E30" s="60">
        <f>'Summary Calculations'!AK32</f>
        <v>63601.224853930318</v>
      </c>
      <c r="F30" s="60">
        <f>'Summary Calculations'!AL32</f>
        <v>0</v>
      </c>
      <c r="G30" s="60">
        <f>'Summary Calculations'!AM32</f>
        <v>-1375538.2468101494</v>
      </c>
      <c r="H30" s="60">
        <f>'Summary Calculations'!AN32</f>
        <v>-978946.31591469923</v>
      </c>
      <c r="I30" s="60">
        <f>'Summary Calculations'!AO32</f>
        <v>-127354.83036979241</v>
      </c>
      <c r="J30" s="60">
        <f>'Summary Calculations'!AP32</f>
        <v>22294703.148412373</v>
      </c>
    </row>
    <row r="31" spans="1:11" x14ac:dyDescent="0.25">
      <c r="A31">
        <f>'Summary Calculations'!U33</f>
        <v>2049</v>
      </c>
      <c r="B31" s="60">
        <f>'Summary Calculations'!AH33</f>
        <v>0</v>
      </c>
      <c r="C31" s="60">
        <f>'Summary Calculations'!AI33</f>
        <v>252089.98456280777</v>
      </c>
      <c r="D31" s="60">
        <f>'Summary Calculations'!AJ33</f>
        <v>83600.202989047742</v>
      </c>
      <c r="E31" s="60">
        <f>'Summary Calculations'!AK33</f>
        <v>64116.825822404426</v>
      </c>
      <c r="F31" s="60">
        <f>'Summary Calculations'!AL33</f>
        <v>0</v>
      </c>
      <c r="G31" s="60">
        <f>'Summary Calculations'!AM33</f>
        <v>-1398111.0078814784</v>
      </c>
      <c r="H31" s="60">
        <f>'Summary Calculations'!AN33</f>
        <v>-998303.99450721848</v>
      </c>
      <c r="I31" s="60">
        <f>'Summary Calculations'!AO33</f>
        <v>-119698.75025196877</v>
      </c>
      <c r="J31" s="60">
        <f>'Summary Calculations'!AP33</f>
        <v>22175004.398160405</v>
      </c>
    </row>
    <row r="32" spans="1:11" x14ac:dyDescent="0.25">
      <c r="A32">
        <f>'Summary Calculations'!U34</f>
        <v>2050</v>
      </c>
      <c r="B32" s="60">
        <f>'Summary Calculations'!AH34</f>
        <v>0</v>
      </c>
      <c r="C32" s="60">
        <f>'Summary Calculations'!AI34</f>
        <v>253461.87473886251</v>
      </c>
      <c r="D32" s="60">
        <f>'Summary Calculations'!AJ34</f>
        <v>84972.093165102458</v>
      </c>
      <c r="E32" s="60">
        <f>'Summary Calculations'!AK34</f>
        <v>64640.88786965733</v>
      </c>
      <c r="F32" s="60">
        <f>'Summary Calculations'!AL34</f>
        <v>0</v>
      </c>
      <c r="G32" s="60">
        <f>'Summary Calculations'!AM34</f>
        <v>-1421054.1908902307</v>
      </c>
      <c r="H32" s="60">
        <f>'Summary Calculations'!AN34</f>
        <v>-1017979.3351166084</v>
      </c>
      <c r="I32" s="60">
        <f>'Summary Calculations'!AO34</f>
        <v>-112495.72811546014</v>
      </c>
      <c r="J32" s="60">
        <f>'Summary Calculations'!AP34</f>
        <v>22062508.670044944</v>
      </c>
    </row>
    <row r="33" spans="1:10" x14ac:dyDescent="0.25">
      <c r="A33">
        <f>'Summary Calculations'!U35</f>
        <v>2051</v>
      </c>
      <c r="B33" s="60">
        <f>'Summary Calculations'!AH35</f>
        <v>0</v>
      </c>
      <c r="C33" s="60">
        <f>'Summary Calculations'!AI35</f>
        <v>254856.27781067419</v>
      </c>
      <c r="D33" s="60">
        <f>'Summary Calculations'!AJ35</f>
        <v>86366.496236914187</v>
      </c>
      <c r="E33" s="60">
        <f>'Summary Calculations'!AK35</f>
        <v>65173.549843089393</v>
      </c>
      <c r="F33" s="60">
        <f>'Summary Calculations'!AL35</f>
        <v>0</v>
      </c>
      <c r="G33" s="60">
        <f>'Summary Calculations'!AM35</f>
        <v>-1444373.8745084521</v>
      </c>
      <c r="H33" s="60">
        <f>'Summary Calculations'!AN35</f>
        <v>-1037977.5506177744</v>
      </c>
      <c r="I33" s="60">
        <f>'Summary Calculations'!AO35</f>
        <v>-105719.54650786107</v>
      </c>
      <c r="J33" s="60">
        <f>'Summary Calculations'!AP35</f>
        <v>21956789.123537082</v>
      </c>
    </row>
    <row r="34" spans="1:10" x14ac:dyDescent="0.25">
      <c r="A34">
        <f>'Summary Calculations'!U36</f>
        <v>2052</v>
      </c>
      <c r="B34" s="60">
        <f>'Summary Calculations'!AH36</f>
        <v>0</v>
      </c>
      <c r="C34" s="60">
        <f>'Summary Calculations'!AI36</f>
        <v>256273.56321778276</v>
      </c>
      <c r="D34" s="60">
        <f>'Summary Calculations'!AJ36</f>
        <v>87783.781644022733</v>
      </c>
      <c r="E34" s="60">
        <f>'Summary Calculations'!AK36</f>
        <v>65714.952868604872</v>
      </c>
      <c r="F34" s="60">
        <f>'Summary Calculations'!AL36</f>
        <v>0</v>
      </c>
      <c r="G34" s="60">
        <f>'Summary Calculations'!AM36</f>
        <v>-1468076.2371599865</v>
      </c>
      <c r="H34" s="60">
        <f>'Summary Calculations'!AN36</f>
        <v>-1058303.939429576</v>
      </c>
      <c r="I34" s="60">
        <f>'Summary Calculations'!AO36</f>
        <v>-99345.455509824402</v>
      </c>
      <c r="J34" s="60">
        <f>'Summary Calculations'!AP36</f>
        <v>21857443.668027259</v>
      </c>
    </row>
    <row r="35" spans="1:10" x14ac:dyDescent="0.25">
      <c r="A35">
        <f>'Summary Calculations'!U37</f>
        <v>2053</v>
      </c>
      <c r="B35" s="60">
        <f>'Summary Calculations'!AH37</f>
        <v>0</v>
      </c>
      <c r="C35" s="60">
        <f>'Summary Calculations'!AI37</f>
        <v>257714.10646227878</v>
      </c>
      <c r="D35" s="60">
        <f>'Summary Calculations'!AJ37</f>
        <v>89224.32488851875</v>
      </c>
      <c r="E35" s="60">
        <f>'Summary Calculations'!AK37</f>
        <v>66265.240388002348</v>
      </c>
      <c r="F35" s="60">
        <f>'Summary Calculations'!AL37</f>
        <v>1885378.4281592814</v>
      </c>
      <c r="G35" s="60">
        <f>'Summary Calculations'!AM37</f>
        <v>-1492167.5586574115</v>
      </c>
      <c r="H35" s="60">
        <f>'Summary Calculations'!AN37</f>
        <v>806414.54124066979</v>
      </c>
      <c r="I35" s="60">
        <f>'Summary Calculations'!AO37</f>
        <v>69769.595455399874</v>
      </c>
      <c r="J35" s="60">
        <f>'Summary Calculations'!AP37</f>
        <v>21927213.26348266</v>
      </c>
    </row>
    <row r="36" spans="1:10" x14ac:dyDescent="0.25">
      <c r="A36">
        <f>'Summary Calculations'!U38</f>
        <v>2054</v>
      </c>
      <c r="B36" s="60">
        <f>'Summary Calculations'!AH38</f>
        <v>0</v>
      </c>
      <c r="C36" s="60">
        <f>'Summary Calculations'!AI38</f>
        <v>259178.28920829089</v>
      </c>
      <c r="D36" s="60">
        <f>'Summary Calculations'!AJ38</f>
        <v>90688.507634530863</v>
      </c>
      <c r="E36" s="60">
        <f>'Summary Calculations'!AK38</f>
        <v>66824.558196978978</v>
      </c>
      <c r="F36" s="60">
        <f>'Summary Calculations'!AL38</f>
        <v>1916317.7327453729</v>
      </c>
      <c r="G36" s="60">
        <f>'Summary Calculations'!AM38</f>
        <v>-1516654.2218658472</v>
      </c>
      <c r="H36" s="60">
        <f>'Summary Calculations'!AN38</f>
        <v>816354.86591932643</v>
      </c>
      <c r="I36" s="60">
        <f>'Summary Calculations'!AO38</f>
        <v>65096.419543428499</v>
      </c>
      <c r="J36" s="60">
        <f>'Summary Calculations'!AP38</f>
        <v>21992309.68302609</v>
      </c>
    </row>
    <row r="37" spans="1:10" x14ac:dyDescent="0.25">
      <c r="A37">
        <f>'Summary Calculations'!U39</f>
        <v>2055</v>
      </c>
      <c r="B37" s="60">
        <f>'Summary Calculations'!AH39</f>
        <v>0</v>
      </c>
      <c r="C37" s="60">
        <f>'Summary Calculations'!AI39</f>
        <v>260666.49938310561</v>
      </c>
      <c r="D37" s="60">
        <f>'Summary Calculations'!AJ39</f>
        <v>92176.717809345573</v>
      </c>
      <c r="E37" s="60">
        <f>'Summary Calculations'!AK39</f>
        <v>67393.054483758198</v>
      </c>
      <c r="F37" s="60">
        <f>'Summary Calculations'!AL39</f>
        <v>1947764.7553333116</v>
      </c>
      <c r="G37" s="60">
        <f>'Summary Calculations'!AM39</f>
        <v>-1541542.7143940567</v>
      </c>
      <c r="H37" s="60">
        <f>'Summary Calculations'!AN39</f>
        <v>826458.31261546444</v>
      </c>
      <c r="I37" s="60">
        <f>'Summary Calculations'!AO39</f>
        <v>60739.236755497368</v>
      </c>
      <c r="J37" s="60">
        <f>'Summary Calculations'!AP39</f>
        <v>22053048.919781588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9"/>
  <sheetViews>
    <sheetView workbookViewId="0">
      <selection activeCell="B4" sqref="B4"/>
    </sheetView>
  </sheetViews>
  <sheetFormatPr defaultRowHeight="15" x14ac:dyDescent="0.25"/>
  <cols>
    <col min="1" max="1" width="32" customWidth="1"/>
    <col min="2" max="2" width="20" customWidth="1"/>
    <col min="3" max="3" width="14.28515625" customWidth="1"/>
    <col min="4" max="4" width="16.7109375" customWidth="1"/>
    <col min="5" max="5" width="16.28515625" customWidth="1"/>
    <col min="6" max="6" width="4.140625" customWidth="1"/>
    <col min="7" max="7" width="17.42578125" customWidth="1"/>
    <col min="8" max="8" width="14.85546875" customWidth="1"/>
    <col min="9" max="9" width="18.140625" customWidth="1"/>
    <col min="10" max="10" width="14.140625" customWidth="1"/>
    <col min="11" max="11" width="11.7109375" hidden="1" customWidth="1"/>
    <col min="12" max="12" width="14.85546875" hidden="1" customWidth="1"/>
    <col min="13" max="13" width="18.28515625" customWidth="1"/>
    <col min="14" max="14" width="19.85546875" customWidth="1"/>
    <col min="15" max="15" width="13.7109375" bestFit="1" customWidth="1"/>
    <col min="16" max="16" width="12.28515625" bestFit="1" customWidth="1"/>
    <col min="20" max="20" width="23.5703125" bestFit="1" customWidth="1"/>
    <col min="21" max="21" width="20.42578125" bestFit="1" customWidth="1"/>
  </cols>
  <sheetData>
    <row r="1" spans="1:16" ht="33.75" x14ac:dyDescent="0.5">
      <c r="A1" s="56" t="s">
        <v>57</v>
      </c>
    </row>
    <row r="2" spans="1:16" x14ac:dyDescent="0.25">
      <c r="K2" s="386" t="s">
        <v>163</v>
      </c>
      <c r="L2" s="387" t="s">
        <v>37</v>
      </c>
    </row>
    <row r="3" spans="1:16" x14ac:dyDescent="0.25">
      <c r="A3" s="435" t="s">
        <v>175</v>
      </c>
      <c r="B3" s="435"/>
      <c r="K3" s="385">
        <v>5.8094E-2</v>
      </c>
      <c r="L3" s="384">
        <v>1.2010000000000001</v>
      </c>
    </row>
    <row r="4" spans="1:16" x14ac:dyDescent="0.25">
      <c r="A4" s="93" t="s">
        <v>96</v>
      </c>
      <c r="B4" s="94">
        <v>8.5000000000000006E-2</v>
      </c>
      <c r="K4" s="385">
        <v>6.5000000000000002E-2</v>
      </c>
      <c r="L4" s="384">
        <v>1.198</v>
      </c>
    </row>
    <row r="5" spans="1:16" x14ac:dyDescent="0.25">
      <c r="A5" s="11" t="s">
        <v>165</v>
      </c>
      <c r="B5" s="95" t="s">
        <v>144</v>
      </c>
      <c r="K5" s="385">
        <v>7.0000000000000007E-2</v>
      </c>
      <c r="L5" s="384">
        <v>1.1950000000000001</v>
      </c>
    </row>
    <row r="6" spans="1:16" x14ac:dyDescent="0.25">
      <c r="A6" s="424" t="s">
        <v>169</v>
      </c>
      <c r="B6" s="91">
        <v>0.01</v>
      </c>
      <c r="K6" s="385">
        <v>7.4999999999999997E-2</v>
      </c>
      <c r="L6" s="384">
        <v>1.194</v>
      </c>
    </row>
    <row r="7" spans="1:16" x14ac:dyDescent="0.25">
      <c r="A7" s="11" t="s">
        <v>145</v>
      </c>
      <c r="B7" s="84" t="s">
        <v>144</v>
      </c>
      <c r="K7" s="385">
        <v>0.08</v>
      </c>
      <c r="L7" s="384">
        <v>1.1919999999999999</v>
      </c>
    </row>
    <row r="8" spans="1:16" x14ac:dyDescent="0.25">
      <c r="K8" s="385">
        <v>8.5000000000000006E-2</v>
      </c>
      <c r="L8" s="384">
        <v>1.1910000000000001</v>
      </c>
    </row>
    <row r="9" spans="1:16" x14ac:dyDescent="0.25">
      <c r="A9" s="435" t="s">
        <v>75</v>
      </c>
      <c r="B9" s="435"/>
    </row>
    <row r="10" spans="1:16" x14ac:dyDescent="0.25">
      <c r="A10" s="85" t="s">
        <v>5</v>
      </c>
      <c r="B10" s="85" t="s">
        <v>8</v>
      </c>
      <c r="K10" s="10" t="s">
        <v>164</v>
      </c>
    </row>
    <row r="11" spans="1:16" x14ac:dyDescent="0.25">
      <c r="A11" s="43">
        <v>6</v>
      </c>
      <c r="B11" s="43">
        <v>10</v>
      </c>
      <c r="K11" s="10" t="s">
        <v>143</v>
      </c>
    </row>
    <row r="12" spans="1:16" x14ac:dyDescent="0.25">
      <c r="K12" s="10" t="s">
        <v>144</v>
      </c>
    </row>
    <row r="13" spans="1:16" x14ac:dyDescent="0.25">
      <c r="A13" s="10"/>
      <c r="B13" s="10"/>
      <c r="C13" s="10"/>
      <c r="D13" s="10"/>
      <c r="E13" s="10"/>
      <c r="F13" s="10"/>
      <c r="G13" s="10"/>
      <c r="H13" s="10"/>
    </row>
    <row r="14" spans="1:16" x14ac:dyDescent="0.25">
      <c r="A14" s="10"/>
      <c r="B14" s="10"/>
      <c r="C14" s="10"/>
      <c r="D14" s="10"/>
      <c r="E14" s="10"/>
      <c r="F14" s="10"/>
      <c r="G14" s="10"/>
      <c r="H14" s="10"/>
      <c r="K14" t="s">
        <v>166</v>
      </c>
    </row>
    <row r="15" spans="1:16" x14ac:dyDescent="0.25">
      <c r="A15" s="436" t="s">
        <v>138</v>
      </c>
      <c r="B15" s="437"/>
      <c r="C15" s="437"/>
      <c r="D15" s="437"/>
      <c r="E15" s="437"/>
      <c r="F15" s="2"/>
      <c r="G15" s="435" t="s">
        <v>99</v>
      </c>
      <c r="H15" s="435"/>
      <c r="K15" s="388">
        <v>0.01</v>
      </c>
      <c r="L15" s="10"/>
      <c r="N15" s="17"/>
      <c r="O15" s="17"/>
      <c r="P15" s="17"/>
    </row>
    <row r="16" spans="1:16" ht="75" x14ac:dyDescent="0.25">
      <c r="A16" s="92" t="s">
        <v>8</v>
      </c>
      <c r="B16" s="92" t="s">
        <v>73</v>
      </c>
      <c r="C16" s="92" t="s">
        <v>72</v>
      </c>
      <c r="D16" s="92" t="s">
        <v>142</v>
      </c>
      <c r="E16" s="92" t="s">
        <v>139</v>
      </c>
      <c r="F16" s="2"/>
      <c r="G16" s="92" t="s">
        <v>140</v>
      </c>
      <c r="H16" s="92" t="s">
        <v>141</v>
      </c>
      <c r="K16" s="389">
        <v>1.23E-3</v>
      </c>
      <c r="L16" s="10"/>
    </row>
    <row r="17" spans="1:12" x14ac:dyDescent="0.25">
      <c r="A17" s="89" t="s">
        <v>18</v>
      </c>
      <c r="B17" s="55">
        <v>418.00080400000002</v>
      </c>
      <c r="C17" s="50">
        <f>226.0988</f>
        <v>226.09880000000001</v>
      </c>
      <c r="D17" s="50">
        <v>38.61</v>
      </c>
      <c r="E17" s="50">
        <f>SUM(C17:D17)</f>
        <v>264.7088</v>
      </c>
      <c r="F17" s="10"/>
      <c r="G17" s="90">
        <f>C17+8.48</f>
        <v>234.5788</v>
      </c>
      <c r="H17" s="90">
        <f>ROUND(C17/2,0)</f>
        <v>113</v>
      </c>
      <c r="K17" s="10"/>
      <c r="L17" s="10"/>
    </row>
    <row r="18" spans="1:12" s="10" customFormat="1" x14ac:dyDescent="0.25">
      <c r="A18" s="89" t="s">
        <v>19</v>
      </c>
      <c r="B18" s="55">
        <v>406.40880399999998</v>
      </c>
      <c r="C18" s="50">
        <f t="shared" ref="C18:D20" si="0">C17</f>
        <v>226.09880000000001</v>
      </c>
      <c r="D18" s="50">
        <f t="shared" si="0"/>
        <v>38.61</v>
      </c>
      <c r="E18" s="50">
        <f t="shared" ref="E18:E20" si="1">SUM(C18:D18)</f>
        <v>264.7088</v>
      </c>
      <c r="F18"/>
      <c r="G18" s="90">
        <f t="shared" ref="G18:H20" si="2">G17</f>
        <v>234.5788</v>
      </c>
      <c r="H18" s="90">
        <f t="shared" si="2"/>
        <v>113</v>
      </c>
    </row>
    <row r="19" spans="1:12" s="10" customFormat="1" x14ac:dyDescent="0.25">
      <c r="A19" s="89" t="s">
        <v>20</v>
      </c>
      <c r="B19" s="55">
        <v>532.11530399999992</v>
      </c>
      <c r="C19" s="50">
        <f t="shared" si="0"/>
        <v>226.09880000000001</v>
      </c>
      <c r="D19" s="50">
        <f t="shared" si="0"/>
        <v>38.61</v>
      </c>
      <c r="E19" s="50">
        <f t="shared" si="1"/>
        <v>264.7088</v>
      </c>
      <c r="F19"/>
      <c r="G19" s="90">
        <f t="shared" si="2"/>
        <v>234.5788</v>
      </c>
      <c r="H19" s="90">
        <f t="shared" si="2"/>
        <v>113</v>
      </c>
    </row>
    <row r="20" spans="1:12" s="10" customFormat="1" x14ac:dyDescent="0.25">
      <c r="A20" s="89" t="s">
        <v>21</v>
      </c>
      <c r="B20" s="55">
        <v>518.38430399999993</v>
      </c>
      <c r="C20" s="50">
        <f t="shared" si="0"/>
        <v>226.09880000000001</v>
      </c>
      <c r="D20" s="50">
        <f t="shared" si="0"/>
        <v>38.61</v>
      </c>
      <c r="E20" s="50">
        <f t="shared" si="1"/>
        <v>264.7088</v>
      </c>
      <c r="F20"/>
      <c r="G20" s="90">
        <f t="shared" si="2"/>
        <v>234.5788</v>
      </c>
      <c r="H20" s="90">
        <f t="shared" si="2"/>
        <v>113</v>
      </c>
    </row>
    <row r="21" spans="1:12" s="10" customFormat="1" x14ac:dyDescent="0.25">
      <c r="A21"/>
      <c r="B21"/>
      <c r="C21"/>
      <c r="D21"/>
      <c r="E21"/>
      <c r="F21"/>
      <c r="G21"/>
      <c r="H21"/>
    </row>
    <row r="22" spans="1:12" s="10" customFormat="1" x14ac:dyDescent="0.25">
      <c r="B22" s="39"/>
      <c r="C22"/>
      <c r="D22"/>
      <c r="E22"/>
      <c r="F22"/>
      <c r="G22"/>
      <c r="H22"/>
    </row>
    <row r="23" spans="1:12" s="10" customFormat="1" x14ac:dyDescent="0.25">
      <c r="A23" s="51"/>
      <c r="B23" s="51"/>
      <c r="C23"/>
      <c r="D23"/>
      <c r="E23"/>
      <c r="F23"/>
      <c r="G23"/>
      <c r="H23"/>
    </row>
    <row r="24" spans="1:12" s="10" customFormat="1" x14ac:dyDescent="0.25">
      <c r="A24" s="52"/>
      <c r="B24" s="53"/>
      <c r="C24"/>
      <c r="D24"/>
      <c r="E24"/>
      <c r="F24"/>
      <c r="G24"/>
      <c r="H24"/>
    </row>
    <row r="25" spans="1:12" s="10" customFormat="1" x14ac:dyDescent="0.25">
      <c r="A25" s="52"/>
      <c r="B25" s="53"/>
      <c r="C25"/>
      <c r="D25"/>
      <c r="E25"/>
      <c r="F25"/>
      <c r="G25"/>
      <c r="H25"/>
    </row>
    <row r="26" spans="1:12" s="10" customFormat="1" ht="15" customHeight="1" x14ac:dyDescent="0.25">
      <c r="A26" s="52"/>
      <c r="B26" s="45"/>
      <c r="C26"/>
      <c r="D26"/>
      <c r="E26"/>
      <c r="F26"/>
      <c r="G26"/>
      <c r="H26"/>
      <c r="K26"/>
      <c r="L26"/>
    </row>
    <row r="27" spans="1:12" s="10" customFormat="1" x14ac:dyDescent="0.25">
      <c r="A27" s="52"/>
      <c r="B27" s="45"/>
      <c r="C27"/>
      <c r="D27"/>
      <c r="E27"/>
      <c r="F27"/>
      <c r="G27"/>
      <c r="H27"/>
      <c r="K27"/>
      <c r="L27"/>
    </row>
    <row r="28" spans="1:12" s="10" customFormat="1" x14ac:dyDescent="0.25">
      <c r="B28" s="39"/>
      <c r="C28"/>
      <c r="D28"/>
      <c r="E28"/>
      <c r="F28"/>
      <c r="G28"/>
      <c r="H28"/>
      <c r="K28"/>
      <c r="L28"/>
    </row>
    <row r="29" spans="1:12" x14ac:dyDescent="0.25">
      <c r="A29" s="52"/>
      <c r="B29" s="45"/>
    </row>
    <row r="30" spans="1:12" x14ac:dyDescent="0.25">
      <c r="A30" s="52"/>
      <c r="B30" s="45"/>
    </row>
    <row r="31" spans="1:12" x14ac:dyDescent="0.25">
      <c r="A31" s="10"/>
      <c r="B31" s="39"/>
    </row>
    <row r="32" spans="1:12" ht="16.5" customHeight="1" x14ac:dyDescent="0.25">
      <c r="A32" s="52"/>
      <c r="B32" s="54"/>
    </row>
    <row r="33" spans="1:2" x14ac:dyDescent="0.25">
      <c r="A33" s="52"/>
      <c r="B33" s="45"/>
    </row>
    <row r="34" spans="1:2" x14ac:dyDescent="0.25">
      <c r="A34" s="52"/>
      <c r="B34" s="54"/>
    </row>
    <row r="35" spans="1:2" x14ac:dyDescent="0.25">
      <c r="A35" s="10"/>
      <c r="B35" s="39"/>
    </row>
    <row r="36" spans="1:2" x14ac:dyDescent="0.25">
      <c r="A36" s="10"/>
      <c r="B36" s="39"/>
    </row>
    <row r="37" spans="1:2" x14ac:dyDescent="0.25">
      <c r="A37" s="10"/>
      <c r="B37" s="39"/>
    </row>
    <row r="38" spans="1:2" x14ac:dyDescent="0.25">
      <c r="A38" s="10"/>
      <c r="B38" s="39"/>
    </row>
    <row r="39" spans="1:2" x14ac:dyDescent="0.25">
      <c r="A39" s="10"/>
      <c r="B39" s="39"/>
    </row>
    <row r="40" spans="1:2" x14ac:dyDescent="0.25">
      <c r="A40" s="10"/>
      <c r="B40" s="39"/>
    </row>
    <row r="41" spans="1:2" x14ac:dyDescent="0.25">
      <c r="A41" s="10"/>
      <c r="B41" s="39"/>
    </row>
    <row r="42" spans="1:2" x14ac:dyDescent="0.25">
      <c r="A42" s="10"/>
      <c r="B42" s="39"/>
    </row>
    <row r="43" spans="1:2" x14ac:dyDescent="0.25">
      <c r="A43" s="10"/>
      <c r="B43" s="39"/>
    </row>
    <row r="44" spans="1:2" x14ac:dyDescent="0.25">
      <c r="A44" s="10"/>
      <c r="B44" s="39"/>
    </row>
    <row r="45" spans="1:2" x14ac:dyDescent="0.25">
      <c r="A45" s="10"/>
      <c r="B45" s="39"/>
    </row>
    <row r="46" spans="1:2" x14ac:dyDescent="0.25">
      <c r="A46" s="10"/>
      <c r="B46" s="39"/>
    </row>
    <row r="47" spans="1:2" x14ac:dyDescent="0.25">
      <c r="A47" s="10"/>
      <c r="B47" s="39"/>
    </row>
    <row r="48" spans="1:2" x14ac:dyDescent="0.25">
      <c r="A48" s="10"/>
      <c r="B48" s="39"/>
    </row>
    <row r="49" spans="1:2" x14ac:dyDescent="0.25">
      <c r="A49" s="10"/>
      <c r="B49" s="39"/>
    </row>
  </sheetData>
  <mergeCells count="4">
    <mergeCell ref="G15:H15"/>
    <mergeCell ref="A15:E15"/>
    <mergeCell ref="A3:B3"/>
    <mergeCell ref="A9:B9"/>
  </mergeCells>
  <dataValidations count="3">
    <dataValidation type="list" allowBlank="1" showInputMessage="1" showErrorMessage="1" sqref="B5 B7" xr:uid="{E5EF79A5-76AD-4963-B4F8-81AB7F79F444}">
      <formula1>$K$11:$K$12</formula1>
    </dataValidation>
    <dataValidation type="list" allowBlank="1" showInputMessage="1" showErrorMessage="1" sqref="B6:B7" xr:uid="{B21D814B-E519-4CD6-9F01-B75BFEFED241}">
      <formula1>$K$15:$K$16</formula1>
    </dataValidation>
    <dataValidation type="list" allowBlank="1" showInputMessage="1" showErrorMessage="1" sqref="B4" xr:uid="{C45D14B7-3293-4A88-9582-52E2B1616B07}">
      <formula1>$K$3:$K$8</formula1>
    </dataValidation>
  </dataValidation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44"/>
  <sheetViews>
    <sheetView zoomScale="70" zoomScaleNormal="70" workbookViewId="0">
      <selection activeCell="D49" sqref="D49"/>
    </sheetView>
  </sheetViews>
  <sheetFormatPr defaultColWidth="9.140625" defaultRowHeight="15" x14ac:dyDescent="0.25"/>
  <cols>
    <col min="1" max="1" width="9.140625" style="1"/>
    <col min="2" max="2" width="14.85546875" style="1" customWidth="1"/>
    <col min="3" max="3" width="9.5703125" style="1" customWidth="1"/>
    <col min="4" max="4" width="9.5703125" style="1" bestFit="1" customWidth="1"/>
    <col min="5" max="5" width="8" style="1" customWidth="1"/>
    <col min="6" max="6" width="23.85546875" style="1" customWidth="1"/>
    <col min="7" max="7" width="14.28515625" style="1" customWidth="1"/>
    <col min="8" max="11" width="18.5703125" style="1" customWidth="1"/>
    <col min="12" max="12" width="23.140625" style="2" customWidth="1"/>
    <col min="13" max="13" width="13" style="2" customWidth="1"/>
    <col min="14" max="15" width="12.140625" style="2" customWidth="1"/>
    <col min="16" max="16" width="22.140625" style="2" customWidth="1"/>
    <col min="17" max="20" width="22.5703125" style="2" customWidth="1"/>
    <col min="21" max="21" width="10.28515625" style="2" hidden="1" customWidth="1"/>
    <col min="22" max="24" width="9" style="2" hidden="1" customWidth="1"/>
    <col min="25" max="25" width="0" style="1" hidden="1" customWidth="1"/>
    <col min="26" max="16384" width="9.140625" style="1"/>
  </cols>
  <sheetData>
    <row r="1" spans="1:25" ht="15.75" thickBot="1" x14ac:dyDescent="0.3">
      <c r="A1" s="123" t="s">
        <v>0</v>
      </c>
      <c r="B1" s="104"/>
      <c r="C1" s="104"/>
      <c r="D1" s="104"/>
      <c r="E1" s="104"/>
      <c r="F1" s="425" t="s">
        <v>170</v>
      </c>
      <c r="G1" s="128">
        <f>34.8-2</f>
        <v>32.799999999999997</v>
      </c>
      <c r="H1" s="207"/>
      <c r="I1" s="104"/>
      <c r="J1" s="208"/>
      <c r="K1" s="129"/>
      <c r="L1" s="209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4"/>
    </row>
    <row r="2" spans="1:25" ht="15.75" thickBot="1" x14ac:dyDescent="0.3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3" t="s">
        <v>50</v>
      </c>
      <c r="R2" s="444"/>
      <c r="S2" s="444"/>
      <c r="T2" s="445"/>
      <c r="U2" s="438" t="s">
        <v>3</v>
      </c>
      <c r="V2" s="438"/>
      <c r="W2" s="438"/>
      <c r="X2" s="439"/>
      <c r="Y2" s="210"/>
    </row>
    <row r="3" spans="1:25" ht="15.75" thickBot="1" x14ac:dyDescent="0.3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  <c r="U3" s="211" t="s">
        <v>7</v>
      </c>
      <c r="V3" s="212" t="s">
        <v>7</v>
      </c>
      <c r="W3" s="212" t="s">
        <v>7</v>
      </c>
      <c r="X3" s="213" t="s">
        <v>7</v>
      </c>
      <c r="Y3" s="214" t="s">
        <v>31</v>
      </c>
    </row>
    <row r="4" spans="1:25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  <c r="U4" s="211" t="s">
        <v>14</v>
      </c>
      <c r="V4" s="212" t="s">
        <v>15</v>
      </c>
      <c r="W4" s="212" t="s">
        <v>16</v>
      </c>
      <c r="X4" s="213" t="s">
        <v>17</v>
      </c>
      <c r="Y4" s="215"/>
    </row>
    <row r="5" spans="1:25" x14ac:dyDescent="0.25">
      <c r="A5" s="106">
        <v>2022</v>
      </c>
      <c r="B5" s="111">
        <f>34321-1</f>
        <v>34320</v>
      </c>
      <c r="C5" s="111">
        <f>4281-1</f>
        <v>4280</v>
      </c>
      <c r="D5" s="111">
        <v>1108</v>
      </c>
      <c r="E5" s="111">
        <v>336</v>
      </c>
      <c r="F5" s="112">
        <f>SUM(B5:E5)</f>
        <v>40044</v>
      </c>
      <c r="G5" s="113"/>
      <c r="H5" s="111"/>
      <c r="I5" s="111"/>
      <c r="J5" s="111"/>
      <c r="K5" s="112"/>
      <c r="L5" s="216"/>
      <c r="M5" s="217"/>
      <c r="N5" s="217"/>
      <c r="O5" s="217"/>
      <c r="P5" s="218"/>
      <c r="Q5" s="216"/>
      <c r="R5" s="217"/>
      <c r="S5" s="217"/>
      <c r="T5" s="218"/>
      <c r="U5" s="219"/>
      <c r="V5" s="220"/>
      <c r="W5" s="220"/>
      <c r="X5" s="221"/>
      <c r="Y5" s="215"/>
    </row>
    <row r="6" spans="1:25" x14ac:dyDescent="0.25">
      <c r="A6" s="106">
        <f>A5+1</f>
        <v>2023</v>
      </c>
      <c r="B6" s="222">
        <f>B5+G6</f>
        <v>33274</v>
      </c>
      <c r="C6" s="222">
        <f>C5+H6</f>
        <v>4150</v>
      </c>
      <c r="D6" s="222">
        <f t="shared" ref="D6:E21" si="0">D5+I6</f>
        <v>1074</v>
      </c>
      <c r="E6" s="222">
        <f>E5+J6</f>
        <v>326</v>
      </c>
      <c r="F6" s="112">
        <f>SUM(B6:E6)</f>
        <v>38824</v>
      </c>
      <c r="G6" s="113">
        <f>ROUND(-B$5/$G$1,0)</f>
        <v>-1046</v>
      </c>
      <c r="H6" s="111">
        <f t="shared" ref="H6:J21" si="1">ROUND(-C$5/$G$1,0)</f>
        <v>-130</v>
      </c>
      <c r="I6" s="111">
        <f t="shared" si="1"/>
        <v>-34</v>
      </c>
      <c r="J6" s="111">
        <f>ROUND(-E$5/$G$1,0)</f>
        <v>-10</v>
      </c>
      <c r="K6" s="112">
        <f t="shared" ref="K6:K39" si="2">F6-F5</f>
        <v>-1220</v>
      </c>
      <c r="L6" s="113">
        <f t="shared" ref="L6:O30" si="3">B5-B6</f>
        <v>1046</v>
      </c>
      <c r="M6" s="111">
        <f t="shared" si="3"/>
        <v>130</v>
      </c>
      <c r="N6" s="111">
        <f t="shared" si="3"/>
        <v>34</v>
      </c>
      <c r="O6" s="111">
        <f t="shared" si="3"/>
        <v>10</v>
      </c>
      <c r="P6" s="112">
        <f>SUM(L6:O6)</f>
        <v>1220</v>
      </c>
      <c r="Q6" s="223">
        <f>L6</f>
        <v>1046</v>
      </c>
      <c r="R6" s="224">
        <f>M6</f>
        <v>130</v>
      </c>
      <c r="S6" s="224">
        <f>N6</f>
        <v>34</v>
      </c>
      <c r="T6" s="225">
        <f>O6</f>
        <v>10</v>
      </c>
      <c r="U6" s="226" t="e">
        <f>#REF!</f>
        <v>#REF!</v>
      </c>
      <c r="V6" s="227" t="e">
        <f>#REF!</f>
        <v>#REF!</v>
      </c>
      <c r="W6" s="227" t="e">
        <f>#REF!</f>
        <v>#REF!</v>
      </c>
      <c r="X6" s="228" t="e">
        <f>#REF!</f>
        <v>#REF!</v>
      </c>
      <c r="Y6" s="215"/>
    </row>
    <row r="7" spans="1:25" x14ac:dyDescent="0.25">
      <c r="A7" s="106">
        <f t="shared" ref="A7:A40" si="4">A6+1</f>
        <v>2024</v>
      </c>
      <c r="B7" s="222">
        <f t="shared" ref="B7:B37" si="5">B6+G7</f>
        <v>32228</v>
      </c>
      <c r="C7" s="222">
        <f t="shared" ref="C7:E37" si="6">C6+H7</f>
        <v>4020</v>
      </c>
      <c r="D7" s="222">
        <f t="shared" si="0"/>
        <v>1040</v>
      </c>
      <c r="E7" s="222">
        <f t="shared" si="0"/>
        <v>316</v>
      </c>
      <c r="F7" s="112">
        <f t="shared" ref="F7:F38" si="7">SUM(B7:E7)</f>
        <v>37604</v>
      </c>
      <c r="G7" s="113">
        <f t="shared" ref="G7:J37" si="8">ROUND(-B$5/$G$1,0)</f>
        <v>-1046</v>
      </c>
      <c r="H7" s="111">
        <f t="shared" si="1"/>
        <v>-130</v>
      </c>
      <c r="I7" s="111">
        <f t="shared" si="1"/>
        <v>-34</v>
      </c>
      <c r="J7" s="111">
        <f t="shared" si="1"/>
        <v>-10</v>
      </c>
      <c r="K7" s="112">
        <f t="shared" si="2"/>
        <v>-1220</v>
      </c>
      <c r="L7" s="113">
        <f t="shared" si="3"/>
        <v>1046</v>
      </c>
      <c r="M7" s="111">
        <f t="shared" si="3"/>
        <v>130</v>
      </c>
      <c r="N7" s="111">
        <f t="shared" si="3"/>
        <v>34</v>
      </c>
      <c r="O7" s="111">
        <f t="shared" si="3"/>
        <v>10</v>
      </c>
      <c r="P7" s="112">
        <f t="shared" ref="P7:P41" si="9">SUM(L7:O7)</f>
        <v>1220</v>
      </c>
      <c r="Q7" s="223">
        <f t="shared" ref="Q7:Q38" si="10">L7+Q6</f>
        <v>2092</v>
      </c>
      <c r="R7" s="224">
        <f t="shared" ref="R7:R38" si="11">M7+R6</f>
        <v>260</v>
      </c>
      <c r="S7" s="224">
        <f t="shared" ref="S7:S38" si="12">N7+S6</f>
        <v>68</v>
      </c>
      <c r="T7" s="225">
        <f t="shared" ref="T7:T38" si="13">O7+T6</f>
        <v>20</v>
      </c>
      <c r="U7" s="226" t="e">
        <f>U6+#REF!</f>
        <v>#REF!</v>
      </c>
      <c r="V7" s="227" t="e">
        <f>V6+#REF!</f>
        <v>#REF!</v>
      </c>
      <c r="W7" s="227" t="e">
        <f>W6+#REF!</f>
        <v>#REF!</v>
      </c>
      <c r="X7" s="228" t="e">
        <f>X6+#REF!</f>
        <v>#REF!</v>
      </c>
      <c r="Y7" s="215">
        <v>1</v>
      </c>
    </row>
    <row r="8" spans="1:25" x14ac:dyDescent="0.25">
      <c r="A8" s="106">
        <f t="shared" si="4"/>
        <v>2025</v>
      </c>
      <c r="B8" s="222">
        <f t="shared" si="5"/>
        <v>31182</v>
      </c>
      <c r="C8" s="222">
        <f t="shared" si="6"/>
        <v>3890</v>
      </c>
      <c r="D8" s="222">
        <f t="shared" si="0"/>
        <v>1006</v>
      </c>
      <c r="E8" s="222">
        <f t="shared" si="0"/>
        <v>306</v>
      </c>
      <c r="F8" s="112">
        <f t="shared" si="7"/>
        <v>36384</v>
      </c>
      <c r="G8" s="113">
        <f t="shared" si="8"/>
        <v>-1046</v>
      </c>
      <c r="H8" s="111">
        <f t="shared" si="1"/>
        <v>-130</v>
      </c>
      <c r="I8" s="111">
        <f t="shared" si="1"/>
        <v>-34</v>
      </c>
      <c r="J8" s="111">
        <f t="shared" si="1"/>
        <v>-10</v>
      </c>
      <c r="K8" s="112">
        <f t="shared" si="2"/>
        <v>-1220</v>
      </c>
      <c r="L8" s="113">
        <f t="shared" si="3"/>
        <v>1046</v>
      </c>
      <c r="M8" s="111">
        <f t="shared" si="3"/>
        <v>130</v>
      </c>
      <c r="N8" s="111">
        <f t="shared" si="3"/>
        <v>34</v>
      </c>
      <c r="O8" s="111">
        <f t="shared" si="3"/>
        <v>10</v>
      </c>
      <c r="P8" s="112">
        <f t="shared" si="9"/>
        <v>1220</v>
      </c>
      <c r="Q8" s="223">
        <f t="shared" si="10"/>
        <v>3138</v>
      </c>
      <c r="R8" s="224">
        <f t="shared" si="11"/>
        <v>390</v>
      </c>
      <c r="S8" s="224">
        <f t="shared" si="12"/>
        <v>102</v>
      </c>
      <c r="T8" s="225">
        <f t="shared" si="13"/>
        <v>30</v>
      </c>
      <c r="U8" s="226" t="e">
        <f>U7+#REF!</f>
        <v>#REF!</v>
      </c>
      <c r="V8" s="227" t="e">
        <f>V7+#REF!</f>
        <v>#REF!</v>
      </c>
      <c r="W8" s="227" t="e">
        <f>W7+#REF!</f>
        <v>#REF!</v>
      </c>
      <c r="X8" s="228" t="e">
        <f>X7+#REF!</f>
        <v>#REF!</v>
      </c>
      <c r="Y8" s="215">
        <f>Y7+1</f>
        <v>2</v>
      </c>
    </row>
    <row r="9" spans="1:25" x14ac:dyDescent="0.25">
      <c r="A9" s="106">
        <f t="shared" si="4"/>
        <v>2026</v>
      </c>
      <c r="B9" s="222">
        <f t="shared" si="5"/>
        <v>30136</v>
      </c>
      <c r="C9" s="222">
        <f t="shared" si="6"/>
        <v>3760</v>
      </c>
      <c r="D9" s="222">
        <f t="shared" si="0"/>
        <v>972</v>
      </c>
      <c r="E9" s="222">
        <f t="shared" si="0"/>
        <v>296</v>
      </c>
      <c r="F9" s="112">
        <f t="shared" si="7"/>
        <v>35164</v>
      </c>
      <c r="G9" s="113">
        <f t="shared" si="8"/>
        <v>-1046</v>
      </c>
      <c r="H9" s="111">
        <f t="shared" si="1"/>
        <v>-130</v>
      </c>
      <c r="I9" s="111">
        <f t="shared" si="1"/>
        <v>-34</v>
      </c>
      <c r="J9" s="111">
        <f t="shared" si="1"/>
        <v>-10</v>
      </c>
      <c r="K9" s="112">
        <f t="shared" si="2"/>
        <v>-1220</v>
      </c>
      <c r="L9" s="113">
        <f t="shared" si="3"/>
        <v>1046</v>
      </c>
      <c r="M9" s="111">
        <f t="shared" si="3"/>
        <v>130</v>
      </c>
      <c r="N9" s="111">
        <f t="shared" si="3"/>
        <v>34</v>
      </c>
      <c r="O9" s="111">
        <f t="shared" si="3"/>
        <v>10</v>
      </c>
      <c r="P9" s="112">
        <f t="shared" si="9"/>
        <v>1220</v>
      </c>
      <c r="Q9" s="223">
        <f t="shared" si="10"/>
        <v>4184</v>
      </c>
      <c r="R9" s="224">
        <f t="shared" si="11"/>
        <v>520</v>
      </c>
      <c r="S9" s="224">
        <f t="shared" si="12"/>
        <v>136</v>
      </c>
      <c r="T9" s="225">
        <f t="shared" si="13"/>
        <v>40</v>
      </c>
      <c r="U9" s="226" t="e">
        <f>U8+#REF!</f>
        <v>#REF!</v>
      </c>
      <c r="V9" s="227" t="e">
        <f>V8+#REF!</f>
        <v>#REF!</v>
      </c>
      <c r="W9" s="227" t="e">
        <f>W8+#REF!</f>
        <v>#REF!</v>
      </c>
      <c r="X9" s="228" t="e">
        <f>X8+#REF!</f>
        <v>#REF!</v>
      </c>
      <c r="Y9" s="215">
        <f t="shared" ref="Y9:Y41" si="14">Y8+1</f>
        <v>3</v>
      </c>
    </row>
    <row r="10" spans="1:25" x14ac:dyDescent="0.25">
      <c r="A10" s="106">
        <f t="shared" si="4"/>
        <v>2027</v>
      </c>
      <c r="B10" s="222">
        <f t="shared" si="5"/>
        <v>29090</v>
      </c>
      <c r="C10" s="222">
        <f t="shared" si="6"/>
        <v>3630</v>
      </c>
      <c r="D10" s="222">
        <f t="shared" si="0"/>
        <v>938</v>
      </c>
      <c r="E10" s="222">
        <f t="shared" si="0"/>
        <v>286</v>
      </c>
      <c r="F10" s="112">
        <f t="shared" si="7"/>
        <v>33944</v>
      </c>
      <c r="G10" s="113">
        <f t="shared" si="8"/>
        <v>-1046</v>
      </c>
      <c r="H10" s="111">
        <f t="shared" si="1"/>
        <v>-130</v>
      </c>
      <c r="I10" s="111">
        <f t="shared" si="1"/>
        <v>-34</v>
      </c>
      <c r="J10" s="111">
        <f t="shared" si="1"/>
        <v>-10</v>
      </c>
      <c r="K10" s="112">
        <f t="shared" si="2"/>
        <v>-1220</v>
      </c>
      <c r="L10" s="113">
        <f t="shared" si="3"/>
        <v>1046</v>
      </c>
      <c r="M10" s="111">
        <f t="shared" si="3"/>
        <v>130</v>
      </c>
      <c r="N10" s="111">
        <f t="shared" si="3"/>
        <v>34</v>
      </c>
      <c r="O10" s="111">
        <f t="shared" si="3"/>
        <v>10</v>
      </c>
      <c r="P10" s="112">
        <f t="shared" si="9"/>
        <v>1220</v>
      </c>
      <c r="Q10" s="223">
        <f t="shared" si="10"/>
        <v>5230</v>
      </c>
      <c r="R10" s="224">
        <f t="shared" si="11"/>
        <v>650</v>
      </c>
      <c r="S10" s="224">
        <f t="shared" si="12"/>
        <v>170</v>
      </c>
      <c r="T10" s="225">
        <f t="shared" si="13"/>
        <v>50</v>
      </c>
      <c r="U10" s="226" t="e">
        <f>U9+#REF!</f>
        <v>#REF!</v>
      </c>
      <c r="V10" s="227" t="e">
        <f>V9+#REF!</f>
        <v>#REF!</v>
      </c>
      <c r="W10" s="227" t="e">
        <f>W9+#REF!</f>
        <v>#REF!</v>
      </c>
      <c r="X10" s="228" t="e">
        <f>X9+#REF!</f>
        <v>#REF!</v>
      </c>
      <c r="Y10" s="215">
        <f t="shared" si="14"/>
        <v>4</v>
      </c>
    </row>
    <row r="11" spans="1:25" x14ac:dyDescent="0.25">
      <c r="A11" s="106">
        <f>A10+1</f>
        <v>2028</v>
      </c>
      <c r="B11" s="222">
        <f t="shared" si="5"/>
        <v>28044</v>
      </c>
      <c r="C11" s="222">
        <f t="shared" si="6"/>
        <v>3500</v>
      </c>
      <c r="D11" s="222">
        <f t="shared" si="0"/>
        <v>904</v>
      </c>
      <c r="E11" s="222">
        <f t="shared" si="0"/>
        <v>276</v>
      </c>
      <c r="F11" s="112">
        <f t="shared" si="7"/>
        <v>32724</v>
      </c>
      <c r="G11" s="113">
        <f t="shared" si="8"/>
        <v>-1046</v>
      </c>
      <c r="H11" s="111">
        <f t="shared" si="1"/>
        <v>-130</v>
      </c>
      <c r="I11" s="111">
        <f t="shared" si="1"/>
        <v>-34</v>
      </c>
      <c r="J11" s="111">
        <f t="shared" si="1"/>
        <v>-10</v>
      </c>
      <c r="K11" s="112">
        <f t="shared" si="2"/>
        <v>-1220</v>
      </c>
      <c r="L11" s="113">
        <f t="shared" si="3"/>
        <v>1046</v>
      </c>
      <c r="M11" s="111">
        <f t="shared" si="3"/>
        <v>130</v>
      </c>
      <c r="N11" s="111">
        <f t="shared" si="3"/>
        <v>34</v>
      </c>
      <c r="O11" s="111">
        <f t="shared" si="3"/>
        <v>10</v>
      </c>
      <c r="P11" s="112">
        <f t="shared" si="9"/>
        <v>1220</v>
      </c>
      <c r="Q11" s="223">
        <f t="shared" si="10"/>
        <v>6276</v>
      </c>
      <c r="R11" s="224">
        <f t="shared" si="11"/>
        <v>780</v>
      </c>
      <c r="S11" s="224">
        <f t="shared" si="12"/>
        <v>204</v>
      </c>
      <c r="T11" s="225">
        <f t="shared" si="13"/>
        <v>60</v>
      </c>
      <c r="U11" s="226" t="e">
        <f>U10+#REF!</f>
        <v>#REF!</v>
      </c>
      <c r="V11" s="227" t="e">
        <f>V10+#REF!</f>
        <v>#REF!</v>
      </c>
      <c r="W11" s="227" t="e">
        <f>W10+#REF!</f>
        <v>#REF!</v>
      </c>
      <c r="X11" s="228" t="e">
        <f>X10+#REF!</f>
        <v>#REF!</v>
      </c>
      <c r="Y11" s="215">
        <f t="shared" si="14"/>
        <v>5</v>
      </c>
    </row>
    <row r="12" spans="1:25" x14ac:dyDescent="0.25">
      <c r="A12" s="106">
        <f t="shared" si="4"/>
        <v>2029</v>
      </c>
      <c r="B12" s="222">
        <f t="shared" si="5"/>
        <v>26998</v>
      </c>
      <c r="C12" s="222">
        <f t="shared" si="6"/>
        <v>3370</v>
      </c>
      <c r="D12" s="222">
        <f t="shared" si="0"/>
        <v>870</v>
      </c>
      <c r="E12" s="222">
        <f t="shared" si="0"/>
        <v>266</v>
      </c>
      <c r="F12" s="112">
        <f t="shared" si="7"/>
        <v>31504</v>
      </c>
      <c r="G12" s="113">
        <f t="shared" si="8"/>
        <v>-1046</v>
      </c>
      <c r="H12" s="111">
        <f t="shared" si="1"/>
        <v>-130</v>
      </c>
      <c r="I12" s="111">
        <f t="shared" si="1"/>
        <v>-34</v>
      </c>
      <c r="J12" s="111">
        <f t="shared" si="1"/>
        <v>-10</v>
      </c>
      <c r="K12" s="112">
        <f t="shared" si="2"/>
        <v>-1220</v>
      </c>
      <c r="L12" s="113">
        <f t="shared" si="3"/>
        <v>1046</v>
      </c>
      <c r="M12" s="111">
        <f t="shared" si="3"/>
        <v>130</v>
      </c>
      <c r="N12" s="111">
        <f t="shared" si="3"/>
        <v>34</v>
      </c>
      <c r="O12" s="111">
        <f t="shared" si="3"/>
        <v>10</v>
      </c>
      <c r="P12" s="112">
        <f t="shared" si="9"/>
        <v>1220</v>
      </c>
      <c r="Q12" s="223">
        <f t="shared" si="10"/>
        <v>7322</v>
      </c>
      <c r="R12" s="224">
        <f t="shared" si="11"/>
        <v>910</v>
      </c>
      <c r="S12" s="224">
        <f t="shared" si="12"/>
        <v>238</v>
      </c>
      <c r="T12" s="225">
        <f t="shared" si="13"/>
        <v>70</v>
      </c>
      <c r="U12" s="226" t="e">
        <f>U11+#REF!</f>
        <v>#REF!</v>
      </c>
      <c r="V12" s="227" t="e">
        <f>V11+#REF!</f>
        <v>#REF!</v>
      </c>
      <c r="W12" s="227" t="e">
        <f>W11+#REF!</f>
        <v>#REF!</v>
      </c>
      <c r="X12" s="228" t="e">
        <f>X11+#REF!</f>
        <v>#REF!</v>
      </c>
      <c r="Y12" s="215">
        <f t="shared" si="14"/>
        <v>6</v>
      </c>
    </row>
    <row r="13" spans="1:25" x14ac:dyDescent="0.25">
      <c r="A13" s="106">
        <f t="shared" si="4"/>
        <v>2030</v>
      </c>
      <c r="B13" s="222">
        <f t="shared" si="5"/>
        <v>25952</v>
      </c>
      <c r="C13" s="222">
        <f t="shared" si="6"/>
        <v>3240</v>
      </c>
      <c r="D13" s="222">
        <f t="shared" si="0"/>
        <v>836</v>
      </c>
      <c r="E13" s="222">
        <f t="shared" si="0"/>
        <v>256</v>
      </c>
      <c r="F13" s="112">
        <f t="shared" si="7"/>
        <v>30284</v>
      </c>
      <c r="G13" s="113">
        <f t="shared" si="8"/>
        <v>-1046</v>
      </c>
      <c r="H13" s="111">
        <f t="shared" si="1"/>
        <v>-130</v>
      </c>
      <c r="I13" s="111">
        <f t="shared" si="1"/>
        <v>-34</v>
      </c>
      <c r="J13" s="111">
        <f t="shared" si="1"/>
        <v>-10</v>
      </c>
      <c r="K13" s="112">
        <f t="shared" si="2"/>
        <v>-1220</v>
      </c>
      <c r="L13" s="113">
        <f t="shared" si="3"/>
        <v>1046</v>
      </c>
      <c r="M13" s="111">
        <f t="shared" si="3"/>
        <v>130</v>
      </c>
      <c r="N13" s="111">
        <f t="shared" si="3"/>
        <v>34</v>
      </c>
      <c r="O13" s="111">
        <f t="shared" si="3"/>
        <v>10</v>
      </c>
      <c r="P13" s="112">
        <f t="shared" si="9"/>
        <v>1220</v>
      </c>
      <c r="Q13" s="223">
        <f t="shared" si="10"/>
        <v>8368</v>
      </c>
      <c r="R13" s="224">
        <f t="shared" si="11"/>
        <v>1040</v>
      </c>
      <c r="S13" s="224">
        <f t="shared" si="12"/>
        <v>272</v>
      </c>
      <c r="T13" s="225">
        <f t="shared" si="13"/>
        <v>80</v>
      </c>
      <c r="U13" s="226" t="e">
        <f>U12+#REF!</f>
        <v>#REF!</v>
      </c>
      <c r="V13" s="227" t="e">
        <f>V12+#REF!</f>
        <v>#REF!</v>
      </c>
      <c r="W13" s="227" t="e">
        <f>W12+#REF!</f>
        <v>#REF!</v>
      </c>
      <c r="X13" s="228" t="e">
        <f>X12+#REF!</f>
        <v>#REF!</v>
      </c>
      <c r="Y13" s="215">
        <f t="shared" si="14"/>
        <v>7</v>
      </c>
    </row>
    <row r="14" spans="1:25" x14ac:dyDescent="0.25">
      <c r="A14" s="106">
        <f t="shared" si="4"/>
        <v>2031</v>
      </c>
      <c r="B14" s="222">
        <f t="shared" si="5"/>
        <v>24906</v>
      </c>
      <c r="C14" s="222">
        <f t="shared" si="6"/>
        <v>3110</v>
      </c>
      <c r="D14" s="222">
        <f t="shared" si="0"/>
        <v>802</v>
      </c>
      <c r="E14" s="222">
        <f t="shared" si="0"/>
        <v>246</v>
      </c>
      <c r="F14" s="112">
        <f t="shared" si="7"/>
        <v>29064</v>
      </c>
      <c r="G14" s="113">
        <f t="shared" si="8"/>
        <v>-1046</v>
      </c>
      <c r="H14" s="111">
        <f t="shared" si="1"/>
        <v>-130</v>
      </c>
      <c r="I14" s="111">
        <f t="shared" si="1"/>
        <v>-34</v>
      </c>
      <c r="J14" s="111">
        <f t="shared" si="1"/>
        <v>-10</v>
      </c>
      <c r="K14" s="112">
        <f t="shared" si="2"/>
        <v>-1220</v>
      </c>
      <c r="L14" s="113">
        <f t="shared" si="3"/>
        <v>1046</v>
      </c>
      <c r="M14" s="111">
        <f t="shared" si="3"/>
        <v>130</v>
      </c>
      <c r="N14" s="111">
        <f t="shared" si="3"/>
        <v>34</v>
      </c>
      <c r="O14" s="111">
        <f t="shared" si="3"/>
        <v>10</v>
      </c>
      <c r="P14" s="112">
        <f t="shared" si="9"/>
        <v>1220</v>
      </c>
      <c r="Q14" s="223">
        <f t="shared" si="10"/>
        <v>9414</v>
      </c>
      <c r="R14" s="224">
        <f t="shared" si="11"/>
        <v>1170</v>
      </c>
      <c r="S14" s="224">
        <f t="shared" si="12"/>
        <v>306</v>
      </c>
      <c r="T14" s="225">
        <f t="shared" si="13"/>
        <v>90</v>
      </c>
      <c r="U14" s="226" t="e">
        <f>U13+#REF!</f>
        <v>#REF!</v>
      </c>
      <c r="V14" s="227" t="e">
        <f>V13+#REF!</f>
        <v>#REF!</v>
      </c>
      <c r="W14" s="227" t="e">
        <f>W13+#REF!</f>
        <v>#REF!</v>
      </c>
      <c r="X14" s="228" t="e">
        <f>X13+#REF!</f>
        <v>#REF!</v>
      </c>
      <c r="Y14" s="215">
        <f t="shared" si="14"/>
        <v>8</v>
      </c>
    </row>
    <row r="15" spans="1:25" x14ac:dyDescent="0.25">
      <c r="A15" s="106">
        <f t="shared" si="4"/>
        <v>2032</v>
      </c>
      <c r="B15" s="222">
        <f t="shared" si="5"/>
        <v>23860</v>
      </c>
      <c r="C15" s="222">
        <f t="shared" si="6"/>
        <v>2980</v>
      </c>
      <c r="D15" s="222">
        <f t="shared" si="0"/>
        <v>768</v>
      </c>
      <c r="E15" s="222">
        <f t="shared" si="0"/>
        <v>236</v>
      </c>
      <c r="F15" s="112">
        <f t="shared" si="7"/>
        <v>27844</v>
      </c>
      <c r="G15" s="113">
        <f t="shared" si="8"/>
        <v>-1046</v>
      </c>
      <c r="H15" s="111">
        <f t="shared" si="1"/>
        <v>-130</v>
      </c>
      <c r="I15" s="111">
        <f t="shared" si="1"/>
        <v>-34</v>
      </c>
      <c r="J15" s="111">
        <f t="shared" si="1"/>
        <v>-10</v>
      </c>
      <c r="K15" s="112">
        <f t="shared" si="2"/>
        <v>-1220</v>
      </c>
      <c r="L15" s="113">
        <f t="shared" si="3"/>
        <v>1046</v>
      </c>
      <c r="M15" s="111">
        <f t="shared" si="3"/>
        <v>130</v>
      </c>
      <c r="N15" s="111">
        <f t="shared" si="3"/>
        <v>34</v>
      </c>
      <c r="O15" s="111">
        <f t="shared" si="3"/>
        <v>10</v>
      </c>
      <c r="P15" s="112">
        <f t="shared" si="9"/>
        <v>1220</v>
      </c>
      <c r="Q15" s="223">
        <f t="shared" si="10"/>
        <v>10460</v>
      </c>
      <c r="R15" s="224">
        <f t="shared" si="11"/>
        <v>1300</v>
      </c>
      <c r="S15" s="224">
        <f t="shared" si="12"/>
        <v>340</v>
      </c>
      <c r="T15" s="225">
        <f t="shared" si="13"/>
        <v>100</v>
      </c>
      <c r="U15" s="226" t="e">
        <f>U14+#REF!</f>
        <v>#REF!</v>
      </c>
      <c r="V15" s="227" t="e">
        <f>V14+#REF!</f>
        <v>#REF!</v>
      </c>
      <c r="W15" s="227" t="e">
        <f>W14+#REF!</f>
        <v>#REF!</v>
      </c>
      <c r="X15" s="228" t="e">
        <f>X14+#REF!</f>
        <v>#REF!</v>
      </c>
      <c r="Y15" s="215">
        <f t="shared" si="14"/>
        <v>9</v>
      </c>
    </row>
    <row r="16" spans="1:25" x14ac:dyDescent="0.25">
      <c r="A16" s="106">
        <f t="shared" si="4"/>
        <v>2033</v>
      </c>
      <c r="B16" s="222">
        <f t="shared" si="5"/>
        <v>22814</v>
      </c>
      <c r="C16" s="222">
        <f t="shared" si="6"/>
        <v>2850</v>
      </c>
      <c r="D16" s="222">
        <f t="shared" si="0"/>
        <v>734</v>
      </c>
      <c r="E16" s="222">
        <f t="shared" si="0"/>
        <v>226</v>
      </c>
      <c r="F16" s="112">
        <f t="shared" si="7"/>
        <v>26624</v>
      </c>
      <c r="G16" s="113">
        <f t="shared" si="8"/>
        <v>-1046</v>
      </c>
      <c r="H16" s="111">
        <f t="shared" si="1"/>
        <v>-130</v>
      </c>
      <c r="I16" s="111">
        <f t="shared" si="1"/>
        <v>-34</v>
      </c>
      <c r="J16" s="111">
        <f t="shared" si="1"/>
        <v>-10</v>
      </c>
      <c r="K16" s="112">
        <f t="shared" si="2"/>
        <v>-1220</v>
      </c>
      <c r="L16" s="113">
        <f t="shared" si="3"/>
        <v>1046</v>
      </c>
      <c r="M16" s="111">
        <f t="shared" si="3"/>
        <v>130</v>
      </c>
      <c r="N16" s="111">
        <f t="shared" si="3"/>
        <v>34</v>
      </c>
      <c r="O16" s="111">
        <f t="shared" si="3"/>
        <v>10</v>
      </c>
      <c r="P16" s="112">
        <f t="shared" si="9"/>
        <v>1220</v>
      </c>
      <c r="Q16" s="223">
        <f t="shared" si="10"/>
        <v>11506</v>
      </c>
      <c r="R16" s="224">
        <f t="shared" si="11"/>
        <v>1430</v>
      </c>
      <c r="S16" s="224">
        <f t="shared" si="12"/>
        <v>374</v>
      </c>
      <c r="T16" s="225">
        <f t="shared" si="13"/>
        <v>110</v>
      </c>
      <c r="U16" s="226" t="e">
        <f>U15+#REF!</f>
        <v>#REF!</v>
      </c>
      <c r="V16" s="227" t="e">
        <f>V15+#REF!</f>
        <v>#REF!</v>
      </c>
      <c r="W16" s="227" t="e">
        <f>W15+#REF!</f>
        <v>#REF!</v>
      </c>
      <c r="X16" s="228" t="e">
        <f>X15+#REF!</f>
        <v>#REF!</v>
      </c>
      <c r="Y16" s="215">
        <f t="shared" si="14"/>
        <v>10</v>
      </c>
    </row>
    <row r="17" spans="1:25" x14ac:dyDescent="0.25">
      <c r="A17" s="106">
        <f t="shared" si="4"/>
        <v>2034</v>
      </c>
      <c r="B17" s="222">
        <f t="shared" si="5"/>
        <v>21768</v>
      </c>
      <c r="C17" s="222">
        <f t="shared" si="6"/>
        <v>2720</v>
      </c>
      <c r="D17" s="222">
        <f t="shared" si="0"/>
        <v>700</v>
      </c>
      <c r="E17" s="222">
        <f t="shared" si="0"/>
        <v>216</v>
      </c>
      <c r="F17" s="112">
        <f t="shared" si="7"/>
        <v>25404</v>
      </c>
      <c r="G17" s="113">
        <f t="shared" si="8"/>
        <v>-1046</v>
      </c>
      <c r="H17" s="111">
        <f t="shared" si="1"/>
        <v>-130</v>
      </c>
      <c r="I17" s="111">
        <f t="shared" si="1"/>
        <v>-34</v>
      </c>
      <c r="J17" s="111">
        <f t="shared" si="1"/>
        <v>-10</v>
      </c>
      <c r="K17" s="112">
        <f t="shared" si="2"/>
        <v>-1220</v>
      </c>
      <c r="L17" s="113">
        <f t="shared" si="3"/>
        <v>1046</v>
      </c>
      <c r="M17" s="111">
        <f t="shared" si="3"/>
        <v>130</v>
      </c>
      <c r="N17" s="111">
        <f t="shared" si="3"/>
        <v>34</v>
      </c>
      <c r="O17" s="111">
        <f t="shared" si="3"/>
        <v>10</v>
      </c>
      <c r="P17" s="112">
        <f t="shared" si="9"/>
        <v>1220</v>
      </c>
      <c r="Q17" s="223">
        <f t="shared" si="10"/>
        <v>12552</v>
      </c>
      <c r="R17" s="224">
        <f t="shared" si="11"/>
        <v>1560</v>
      </c>
      <c r="S17" s="224">
        <f t="shared" si="12"/>
        <v>408</v>
      </c>
      <c r="T17" s="225">
        <f t="shared" si="13"/>
        <v>120</v>
      </c>
      <c r="U17" s="226" t="e">
        <f>U16+#REF!</f>
        <v>#REF!</v>
      </c>
      <c r="V17" s="227" t="e">
        <f>V16+#REF!</f>
        <v>#REF!</v>
      </c>
      <c r="W17" s="227" t="e">
        <f>W16+#REF!</f>
        <v>#REF!</v>
      </c>
      <c r="X17" s="228" t="e">
        <f>X16+#REF!</f>
        <v>#REF!</v>
      </c>
      <c r="Y17" s="215">
        <f t="shared" si="14"/>
        <v>11</v>
      </c>
    </row>
    <row r="18" spans="1:25" x14ac:dyDescent="0.25">
      <c r="A18" s="106">
        <f t="shared" si="4"/>
        <v>2035</v>
      </c>
      <c r="B18" s="222">
        <f t="shared" si="5"/>
        <v>20722</v>
      </c>
      <c r="C18" s="222">
        <f t="shared" si="6"/>
        <v>2590</v>
      </c>
      <c r="D18" s="222">
        <f t="shared" si="0"/>
        <v>666</v>
      </c>
      <c r="E18" s="222">
        <f t="shared" si="0"/>
        <v>206</v>
      </c>
      <c r="F18" s="112">
        <f t="shared" si="7"/>
        <v>24184</v>
      </c>
      <c r="G18" s="113">
        <f t="shared" si="8"/>
        <v>-1046</v>
      </c>
      <c r="H18" s="111">
        <f t="shared" si="1"/>
        <v>-130</v>
      </c>
      <c r="I18" s="111">
        <f t="shared" si="1"/>
        <v>-34</v>
      </c>
      <c r="J18" s="111">
        <f t="shared" si="1"/>
        <v>-10</v>
      </c>
      <c r="K18" s="112">
        <f t="shared" si="2"/>
        <v>-1220</v>
      </c>
      <c r="L18" s="113">
        <f t="shared" si="3"/>
        <v>1046</v>
      </c>
      <c r="M18" s="111">
        <f t="shared" si="3"/>
        <v>130</v>
      </c>
      <c r="N18" s="111">
        <f t="shared" si="3"/>
        <v>34</v>
      </c>
      <c r="O18" s="111">
        <f t="shared" si="3"/>
        <v>10</v>
      </c>
      <c r="P18" s="112">
        <f t="shared" si="9"/>
        <v>1220</v>
      </c>
      <c r="Q18" s="223">
        <f t="shared" si="10"/>
        <v>13598</v>
      </c>
      <c r="R18" s="224">
        <f t="shared" si="11"/>
        <v>1690</v>
      </c>
      <c r="S18" s="224">
        <f t="shared" si="12"/>
        <v>442</v>
      </c>
      <c r="T18" s="225">
        <f t="shared" si="13"/>
        <v>130</v>
      </c>
      <c r="U18" s="226" t="e">
        <f>U17+#REF!</f>
        <v>#REF!</v>
      </c>
      <c r="V18" s="227" t="e">
        <f>V17+#REF!</f>
        <v>#REF!</v>
      </c>
      <c r="W18" s="227" t="e">
        <f>W17+#REF!</f>
        <v>#REF!</v>
      </c>
      <c r="X18" s="228" t="e">
        <f>X17+#REF!</f>
        <v>#REF!</v>
      </c>
      <c r="Y18" s="215">
        <f t="shared" si="14"/>
        <v>12</v>
      </c>
    </row>
    <row r="19" spans="1:25" x14ac:dyDescent="0.25">
      <c r="A19" s="106">
        <f t="shared" si="4"/>
        <v>2036</v>
      </c>
      <c r="B19" s="222">
        <f t="shared" si="5"/>
        <v>19676</v>
      </c>
      <c r="C19" s="222">
        <f t="shared" si="6"/>
        <v>2460</v>
      </c>
      <c r="D19" s="222">
        <f t="shared" si="0"/>
        <v>632</v>
      </c>
      <c r="E19" s="222">
        <f t="shared" si="0"/>
        <v>196</v>
      </c>
      <c r="F19" s="112">
        <f t="shared" si="7"/>
        <v>22964</v>
      </c>
      <c r="G19" s="113">
        <f t="shared" si="8"/>
        <v>-1046</v>
      </c>
      <c r="H19" s="111">
        <f t="shared" si="1"/>
        <v>-130</v>
      </c>
      <c r="I19" s="111">
        <f t="shared" si="1"/>
        <v>-34</v>
      </c>
      <c r="J19" s="111">
        <f t="shared" si="1"/>
        <v>-10</v>
      </c>
      <c r="K19" s="112">
        <f t="shared" si="2"/>
        <v>-1220</v>
      </c>
      <c r="L19" s="113">
        <f t="shared" si="3"/>
        <v>1046</v>
      </c>
      <c r="M19" s="111">
        <f t="shared" si="3"/>
        <v>130</v>
      </c>
      <c r="N19" s="111">
        <f t="shared" si="3"/>
        <v>34</v>
      </c>
      <c r="O19" s="111">
        <f t="shared" si="3"/>
        <v>10</v>
      </c>
      <c r="P19" s="112">
        <f t="shared" si="9"/>
        <v>1220</v>
      </c>
      <c r="Q19" s="223">
        <f t="shared" si="10"/>
        <v>14644</v>
      </c>
      <c r="R19" s="224">
        <f t="shared" si="11"/>
        <v>1820</v>
      </c>
      <c r="S19" s="224">
        <f t="shared" si="12"/>
        <v>476</v>
      </c>
      <c r="T19" s="225">
        <f t="shared" si="13"/>
        <v>140</v>
      </c>
      <c r="U19" s="226" t="e">
        <f>U18+#REF!</f>
        <v>#REF!</v>
      </c>
      <c r="V19" s="227" t="e">
        <f>V18+#REF!</f>
        <v>#REF!</v>
      </c>
      <c r="W19" s="227" t="e">
        <f>W18+#REF!</f>
        <v>#REF!</v>
      </c>
      <c r="X19" s="228" t="e">
        <f>X18+#REF!</f>
        <v>#REF!</v>
      </c>
      <c r="Y19" s="215">
        <f t="shared" si="14"/>
        <v>13</v>
      </c>
    </row>
    <row r="20" spans="1:25" x14ac:dyDescent="0.25">
      <c r="A20" s="106">
        <f t="shared" si="4"/>
        <v>2037</v>
      </c>
      <c r="B20" s="222">
        <f t="shared" si="5"/>
        <v>18630</v>
      </c>
      <c r="C20" s="222">
        <f t="shared" si="6"/>
        <v>2330</v>
      </c>
      <c r="D20" s="222">
        <f t="shared" si="0"/>
        <v>598</v>
      </c>
      <c r="E20" s="222">
        <f t="shared" si="0"/>
        <v>186</v>
      </c>
      <c r="F20" s="112">
        <f t="shared" si="7"/>
        <v>21744</v>
      </c>
      <c r="G20" s="113">
        <f t="shared" si="8"/>
        <v>-1046</v>
      </c>
      <c r="H20" s="111">
        <f t="shared" si="1"/>
        <v>-130</v>
      </c>
      <c r="I20" s="111">
        <f t="shared" si="1"/>
        <v>-34</v>
      </c>
      <c r="J20" s="111">
        <f t="shared" si="1"/>
        <v>-10</v>
      </c>
      <c r="K20" s="112">
        <f t="shared" si="2"/>
        <v>-1220</v>
      </c>
      <c r="L20" s="113">
        <f t="shared" si="3"/>
        <v>1046</v>
      </c>
      <c r="M20" s="111">
        <f t="shared" si="3"/>
        <v>130</v>
      </c>
      <c r="N20" s="111">
        <f t="shared" si="3"/>
        <v>34</v>
      </c>
      <c r="O20" s="111">
        <f t="shared" si="3"/>
        <v>10</v>
      </c>
      <c r="P20" s="112">
        <f t="shared" si="9"/>
        <v>1220</v>
      </c>
      <c r="Q20" s="223">
        <f t="shared" si="10"/>
        <v>15690</v>
      </c>
      <c r="R20" s="224">
        <f t="shared" si="11"/>
        <v>1950</v>
      </c>
      <c r="S20" s="224">
        <f t="shared" si="12"/>
        <v>510</v>
      </c>
      <c r="T20" s="225">
        <f t="shared" si="13"/>
        <v>150</v>
      </c>
      <c r="U20" s="226" t="e">
        <f>U19+#REF!</f>
        <v>#REF!</v>
      </c>
      <c r="V20" s="227" t="e">
        <f>V19+#REF!</f>
        <v>#REF!</v>
      </c>
      <c r="W20" s="227" t="e">
        <f>W19+#REF!</f>
        <v>#REF!</v>
      </c>
      <c r="X20" s="228" t="e">
        <f>X19+#REF!</f>
        <v>#REF!</v>
      </c>
      <c r="Y20" s="215">
        <f t="shared" si="14"/>
        <v>14</v>
      </c>
    </row>
    <row r="21" spans="1:25" x14ac:dyDescent="0.25">
      <c r="A21" s="106">
        <f t="shared" si="4"/>
        <v>2038</v>
      </c>
      <c r="B21" s="222">
        <f t="shared" si="5"/>
        <v>17584</v>
      </c>
      <c r="C21" s="222">
        <f t="shared" si="6"/>
        <v>2200</v>
      </c>
      <c r="D21" s="222">
        <f t="shared" si="0"/>
        <v>564</v>
      </c>
      <c r="E21" s="222">
        <f t="shared" si="0"/>
        <v>176</v>
      </c>
      <c r="F21" s="112">
        <f t="shared" si="7"/>
        <v>20524</v>
      </c>
      <c r="G21" s="113">
        <f t="shared" si="8"/>
        <v>-1046</v>
      </c>
      <c r="H21" s="111">
        <f t="shared" si="1"/>
        <v>-130</v>
      </c>
      <c r="I21" s="111">
        <f t="shared" si="1"/>
        <v>-34</v>
      </c>
      <c r="J21" s="111">
        <f t="shared" si="1"/>
        <v>-10</v>
      </c>
      <c r="K21" s="112">
        <f t="shared" si="2"/>
        <v>-1220</v>
      </c>
      <c r="L21" s="113">
        <f t="shared" si="3"/>
        <v>1046</v>
      </c>
      <c r="M21" s="111">
        <f t="shared" si="3"/>
        <v>130</v>
      </c>
      <c r="N21" s="111">
        <f t="shared" si="3"/>
        <v>34</v>
      </c>
      <c r="O21" s="111">
        <f t="shared" si="3"/>
        <v>10</v>
      </c>
      <c r="P21" s="112">
        <f t="shared" si="9"/>
        <v>1220</v>
      </c>
      <c r="Q21" s="223">
        <f t="shared" si="10"/>
        <v>16736</v>
      </c>
      <c r="R21" s="224">
        <f t="shared" si="11"/>
        <v>2080</v>
      </c>
      <c r="S21" s="224">
        <f t="shared" si="12"/>
        <v>544</v>
      </c>
      <c r="T21" s="225">
        <f t="shared" si="13"/>
        <v>160</v>
      </c>
      <c r="U21" s="226" t="e">
        <f>U20+#REF!</f>
        <v>#REF!</v>
      </c>
      <c r="V21" s="227" t="e">
        <f>V20+#REF!</f>
        <v>#REF!</v>
      </c>
      <c r="W21" s="227" t="e">
        <f>W20+#REF!</f>
        <v>#REF!</v>
      </c>
      <c r="X21" s="228" t="e">
        <f>X20+#REF!</f>
        <v>#REF!</v>
      </c>
      <c r="Y21" s="215">
        <f t="shared" si="14"/>
        <v>15</v>
      </c>
    </row>
    <row r="22" spans="1:25" x14ac:dyDescent="0.25">
      <c r="A22" s="106">
        <f t="shared" si="4"/>
        <v>2039</v>
      </c>
      <c r="B22" s="222">
        <f t="shared" si="5"/>
        <v>16538</v>
      </c>
      <c r="C22" s="222">
        <f t="shared" si="6"/>
        <v>2070</v>
      </c>
      <c r="D22" s="222">
        <f t="shared" si="6"/>
        <v>530</v>
      </c>
      <c r="E22" s="222">
        <f t="shared" si="6"/>
        <v>166</v>
      </c>
      <c r="F22" s="112">
        <f t="shared" si="7"/>
        <v>19304</v>
      </c>
      <c r="G22" s="113">
        <f t="shared" si="8"/>
        <v>-1046</v>
      </c>
      <c r="H22" s="111">
        <f t="shared" si="8"/>
        <v>-130</v>
      </c>
      <c r="I22" s="111">
        <f t="shared" si="8"/>
        <v>-34</v>
      </c>
      <c r="J22" s="111">
        <f t="shared" si="8"/>
        <v>-10</v>
      </c>
      <c r="K22" s="112">
        <f t="shared" si="2"/>
        <v>-1220</v>
      </c>
      <c r="L22" s="113">
        <f t="shared" si="3"/>
        <v>1046</v>
      </c>
      <c r="M22" s="111">
        <f t="shared" si="3"/>
        <v>130</v>
      </c>
      <c r="N22" s="111">
        <f t="shared" si="3"/>
        <v>34</v>
      </c>
      <c r="O22" s="111">
        <f t="shared" si="3"/>
        <v>10</v>
      </c>
      <c r="P22" s="112">
        <f t="shared" si="9"/>
        <v>1220</v>
      </c>
      <c r="Q22" s="223">
        <f t="shared" si="10"/>
        <v>17782</v>
      </c>
      <c r="R22" s="224">
        <f t="shared" si="11"/>
        <v>2210</v>
      </c>
      <c r="S22" s="224">
        <f t="shared" si="12"/>
        <v>578</v>
      </c>
      <c r="T22" s="225">
        <f t="shared" si="13"/>
        <v>170</v>
      </c>
      <c r="U22" s="226" t="e">
        <f>U21+#REF!</f>
        <v>#REF!</v>
      </c>
      <c r="V22" s="227" t="e">
        <f>V21+#REF!</f>
        <v>#REF!</v>
      </c>
      <c r="W22" s="227" t="e">
        <f>W21+#REF!</f>
        <v>#REF!</v>
      </c>
      <c r="X22" s="228" t="e">
        <f>X21+#REF!</f>
        <v>#REF!</v>
      </c>
      <c r="Y22" s="215">
        <f t="shared" si="14"/>
        <v>16</v>
      </c>
    </row>
    <row r="23" spans="1:25" x14ac:dyDescent="0.25">
      <c r="A23" s="106">
        <f t="shared" si="4"/>
        <v>2040</v>
      </c>
      <c r="B23" s="222">
        <f t="shared" si="5"/>
        <v>15492</v>
      </c>
      <c r="C23" s="222">
        <f t="shared" si="6"/>
        <v>1940</v>
      </c>
      <c r="D23" s="222">
        <f t="shared" si="6"/>
        <v>496</v>
      </c>
      <c r="E23" s="222">
        <f t="shared" si="6"/>
        <v>156</v>
      </c>
      <c r="F23" s="112">
        <f t="shared" si="7"/>
        <v>18084</v>
      </c>
      <c r="G23" s="113">
        <f t="shared" si="8"/>
        <v>-1046</v>
      </c>
      <c r="H23" s="111">
        <f t="shared" si="8"/>
        <v>-130</v>
      </c>
      <c r="I23" s="111">
        <f t="shared" si="8"/>
        <v>-34</v>
      </c>
      <c r="J23" s="111">
        <f t="shared" si="8"/>
        <v>-10</v>
      </c>
      <c r="K23" s="112">
        <f t="shared" si="2"/>
        <v>-1220</v>
      </c>
      <c r="L23" s="113">
        <f t="shared" si="3"/>
        <v>1046</v>
      </c>
      <c r="M23" s="111">
        <f t="shared" si="3"/>
        <v>130</v>
      </c>
      <c r="N23" s="111">
        <f t="shared" si="3"/>
        <v>34</v>
      </c>
      <c r="O23" s="111">
        <f t="shared" si="3"/>
        <v>10</v>
      </c>
      <c r="P23" s="112">
        <f t="shared" si="9"/>
        <v>1220</v>
      </c>
      <c r="Q23" s="223">
        <f t="shared" si="10"/>
        <v>18828</v>
      </c>
      <c r="R23" s="224">
        <f t="shared" si="11"/>
        <v>2340</v>
      </c>
      <c r="S23" s="224">
        <f t="shared" si="12"/>
        <v>612</v>
      </c>
      <c r="T23" s="225">
        <f t="shared" si="13"/>
        <v>180</v>
      </c>
      <c r="U23" s="226" t="e">
        <f>U22+#REF!</f>
        <v>#REF!</v>
      </c>
      <c r="V23" s="227" t="e">
        <f>V22+#REF!</f>
        <v>#REF!</v>
      </c>
      <c r="W23" s="227" t="e">
        <f>W22+#REF!</f>
        <v>#REF!</v>
      </c>
      <c r="X23" s="228" t="e">
        <f>X22+#REF!</f>
        <v>#REF!</v>
      </c>
      <c r="Y23" s="215">
        <f t="shared" si="14"/>
        <v>17</v>
      </c>
    </row>
    <row r="24" spans="1:25" x14ac:dyDescent="0.25">
      <c r="A24" s="106">
        <f t="shared" si="4"/>
        <v>2041</v>
      </c>
      <c r="B24" s="222">
        <f t="shared" si="5"/>
        <v>14446</v>
      </c>
      <c r="C24" s="222">
        <f t="shared" si="6"/>
        <v>1810</v>
      </c>
      <c r="D24" s="222">
        <f t="shared" si="6"/>
        <v>462</v>
      </c>
      <c r="E24" s="222">
        <f t="shared" si="6"/>
        <v>146</v>
      </c>
      <c r="F24" s="112">
        <f t="shared" si="7"/>
        <v>16864</v>
      </c>
      <c r="G24" s="113">
        <f t="shared" si="8"/>
        <v>-1046</v>
      </c>
      <c r="H24" s="111">
        <f t="shared" si="8"/>
        <v>-130</v>
      </c>
      <c r="I24" s="111">
        <f t="shared" si="8"/>
        <v>-34</v>
      </c>
      <c r="J24" s="111">
        <f t="shared" si="8"/>
        <v>-10</v>
      </c>
      <c r="K24" s="112">
        <f t="shared" si="2"/>
        <v>-1220</v>
      </c>
      <c r="L24" s="113">
        <f t="shared" si="3"/>
        <v>1046</v>
      </c>
      <c r="M24" s="111">
        <f t="shared" si="3"/>
        <v>130</v>
      </c>
      <c r="N24" s="111">
        <f t="shared" si="3"/>
        <v>34</v>
      </c>
      <c r="O24" s="111">
        <f t="shared" si="3"/>
        <v>10</v>
      </c>
      <c r="P24" s="112">
        <f t="shared" si="9"/>
        <v>1220</v>
      </c>
      <c r="Q24" s="223">
        <f t="shared" si="10"/>
        <v>19874</v>
      </c>
      <c r="R24" s="224">
        <f t="shared" si="11"/>
        <v>2470</v>
      </c>
      <c r="S24" s="224">
        <f t="shared" si="12"/>
        <v>646</v>
      </c>
      <c r="T24" s="225">
        <f t="shared" si="13"/>
        <v>190</v>
      </c>
      <c r="U24" s="226" t="e">
        <f>U23+#REF!</f>
        <v>#REF!</v>
      </c>
      <c r="V24" s="227" t="e">
        <f>V23+#REF!</f>
        <v>#REF!</v>
      </c>
      <c r="W24" s="227" t="e">
        <f>W23+#REF!</f>
        <v>#REF!</v>
      </c>
      <c r="X24" s="228" t="e">
        <f>X23+#REF!</f>
        <v>#REF!</v>
      </c>
      <c r="Y24" s="215">
        <f t="shared" si="14"/>
        <v>18</v>
      </c>
    </row>
    <row r="25" spans="1:25" x14ac:dyDescent="0.25">
      <c r="A25" s="106">
        <f t="shared" si="4"/>
        <v>2042</v>
      </c>
      <c r="B25" s="222">
        <f t="shared" si="5"/>
        <v>13400</v>
      </c>
      <c r="C25" s="222">
        <f t="shared" si="6"/>
        <v>1680</v>
      </c>
      <c r="D25" s="222">
        <f t="shared" si="6"/>
        <v>428</v>
      </c>
      <c r="E25" s="222">
        <f t="shared" si="6"/>
        <v>136</v>
      </c>
      <c r="F25" s="112">
        <f t="shared" si="7"/>
        <v>15644</v>
      </c>
      <c r="G25" s="113">
        <f t="shared" si="8"/>
        <v>-1046</v>
      </c>
      <c r="H25" s="111">
        <f t="shared" si="8"/>
        <v>-130</v>
      </c>
      <c r="I25" s="111">
        <f t="shared" si="8"/>
        <v>-34</v>
      </c>
      <c r="J25" s="111">
        <f t="shared" si="8"/>
        <v>-10</v>
      </c>
      <c r="K25" s="112">
        <f t="shared" si="2"/>
        <v>-1220</v>
      </c>
      <c r="L25" s="113">
        <f t="shared" si="3"/>
        <v>1046</v>
      </c>
      <c r="M25" s="111">
        <f t="shared" si="3"/>
        <v>130</v>
      </c>
      <c r="N25" s="111">
        <f t="shared" si="3"/>
        <v>34</v>
      </c>
      <c r="O25" s="111">
        <f t="shared" si="3"/>
        <v>10</v>
      </c>
      <c r="P25" s="112">
        <f t="shared" si="9"/>
        <v>1220</v>
      </c>
      <c r="Q25" s="223">
        <f t="shared" si="10"/>
        <v>20920</v>
      </c>
      <c r="R25" s="224">
        <f t="shared" si="11"/>
        <v>2600</v>
      </c>
      <c r="S25" s="224">
        <f t="shared" si="12"/>
        <v>680</v>
      </c>
      <c r="T25" s="225">
        <f t="shared" si="13"/>
        <v>200</v>
      </c>
      <c r="U25" s="226" t="e">
        <f>U24+#REF!</f>
        <v>#REF!</v>
      </c>
      <c r="V25" s="227" t="e">
        <f>V24+#REF!</f>
        <v>#REF!</v>
      </c>
      <c r="W25" s="227" t="e">
        <f>W24+#REF!</f>
        <v>#REF!</v>
      </c>
      <c r="X25" s="228" t="e">
        <f>X24+#REF!</f>
        <v>#REF!</v>
      </c>
      <c r="Y25" s="215">
        <f t="shared" si="14"/>
        <v>19</v>
      </c>
    </row>
    <row r="26" spans="1:25" x14ac:dyDescent="0.25">
      <c r="A26" s="106">
        <f t="shared" si="4"/>
        <v>2043</v>
      </c>
      <c r="B26" s="222">
        <f t="shared" si="5"/>
        <v>12354</v>
      </c>
      <c r="C26" s="222">
        <f t="shared" si="6"/>
        <v>1550</v>
      </c>
      <c r="D26" s="222">
        <f t="shared" si="6"/>
        <v>394</v>
      </c>
      <c r="E26" s="222">
        <f t="shared" si="6"/>
        <v>126</v>
      </c>
      <c r="F26" s="112">
        <f t="shared" si="7"/>
        <v>14424</v>
      </c>
      <c r="G26" s="113">
        <f t="shared" si="8"/>
        <v>-1046</v>
      </c>
      <c r="H26" s="111">
        <f t="shared" si="8"/>
        <v>-130</v>
      </c>
      <c r="I26" s="111">
        <f t="shared" si="8"/>
        <v>-34</v>
      </c>
      <c r="J26" s="111">
        <f t="shared" si="8"/>
        <v>-10</v>
      </c>
      <c r="K26" s="112">
        <f t="shared" si="2"/>
        <v>-1220</v>
      </c>
      <c r="L26" s="113">
        <f t="shared" si="3"/>
        <v>1046</v>
      </c>
      <c r="M26" s="111">
        <f t="shared" si="3"/>
        <v>130</v>
      </c>
      <c r="N26" s="111">
        <f t="shared" si="3"/>
        <v>34</v>
      </c>
      <c r="O26" s="111">
        <f t="shared" si="3"/>
        <v>10</v>
      </c>
      <c r="P26" s="112">
        <f t="shared" si="9"/>
        <v>1220</v>
      </c>
      <c r="Q26" s="223">
        <f t="shared" si="10"/>
        <v>21966</v>
      </c>
      <c r="R26" s="224">
        <f t="shared" si="11"/>
        <v>2730</v>
      </c>
      <c r="S26" s="224">
        <f t="shared" si="12"/>
        <v>714</v>
      </c>
      <c r="T26" s="225">
        <f t="shared" si="13"/>
        <v>210</v>
      </c>
      <c r="U26" s="226" t="e">
        <f>U25+#REF!</f>
        <v>#REF!</v>
      </c>
      <c r="V26" s="227" t="e">
        <f>V25+#REF!</f>
        <v>#REF!</v>
      </c>
      <c r="W26" s="227" t="e">
        <f>W25+#REF!</f>
        <v>#REF!</v>
      </c>
      <c r="X26" s="228" t="e">
        <f>X25+#REF!</f>
        <v>#REF!</v>
      </c>
      <c r="Y26" s="215">
        <f t="shared" si="14"/>
        <v>20</v>
      </c>
    </row>
    <row r="27" spans="1:25" x14ac:dyDescent="0.25">
      <c r="A27" s="106">
        <f t="shared" si="4"/>
        <v>2044</v>
      </c>
      <c r="B27" s="222">
        <f t="shared" si="5"/>
        <v>11308</v>
      </c>
      <c r="C27" s="222">
        <f t="shared" si="6"/>
        <v>1420</v>
      </c>
      <c r="D27" s="222">
        <f t="shared" si="6"/>
        <v>360</v>
      </c>
      <c r="E27" s="222">
        <f t="shared" si="6"/>
        <v>116</v>
      </c>
      <c r="F27" s="112">
        <f t="shared" si="7"/>
        <v>13204</v>
      </c>
      <c r="G27" s="113">
        <f t="shared" si="8"/>
        <v>-1046</v>
      </c>
      <c r="H27" s="111">
        <f t="shared" si="8"/>
        <v>-130</v>
      </c>
      <c r="I27" s="111">
        <f t="shared" si="8"/>
        <v>-34</v>
      </c>
      <c r="J27" s="111">
        <f t="shared" si="8"/>
        <v>-10</v>
      </c>
      <c r="K27" s="112">
        <f t="shared" si="2"/>
        <v>-1220</v>
      </c>
      <c r="L27" s="113">
        <f t="shared" si="3"/>
        <v>1046</v>
      </c>
      <c r="M27" s="111">
        <f t="shared" si="3"/>
        <v>130</v>
      </c>
      <c r="N27" s="111">
        <f t="shared" si="3"/>
        <v>34</v>
      </c>
      <c r="O27" s="111">
        <f t="shared" si="3"/>
        <v>10</v>
      </c>
      <c r="P27" s="112">
        <f t="shared" si="9"/>
        <v>1220</v>
      </c>
      <c r="Q27" s="223">
        <f t="shared" si="10"/>
        <v>23012</v>
      </c>
      <c r="R27" s="224">
        <f t="shared" si="11"/>
        <v>2860</v>
      </c>
      <c r="S27" s="224">
        <f t="shared" si="12"/>
        <v>748</v>
      </c>
      <c r="T27" s="225">
        <f t="shared" si="13"/>
        <v>220</v>
      </c>
      <c r="U27" s="226" t="e">
        <f>U26+#REF!</f>
        <v>#REF!</v>
      </c>
      <c r="V27" s="227" t="e">
        <f>V26+#REF!</f>
        <v>#REF!</v>
      </c>
      <c r="W27" s="227" t="e">
        <f>W26+#REF!</f>
        <v>#REF!</v>
      </c>
      <c r="X27" s="228" t="e">
        <f>X26+#REF!</f>
        <v>#REF!</v>
      </c>
      <c r="Y27" s="215">
        <f t="shared" si="14"/>
        <v>21</v>
      </c>
    </row>
    <row r="28" spans="1:25" x14ac:dyDescent="0.25">
      <c r="A28" s="106">
        <f t="shared" si="4"/>
        <v>2045</v>
      </c>
      <c r="B28" s="222">
        <f t="shared" si="5"/>
        <v>10262</v>
      </c>
      <c r="C28" s="222">
        <f t="shared" si="6"/>
        <v>1290</v>
      </c>
      <c r="D28" s="222">
        <f t="shared" si="6"/>
        <v>326</v>
      </c>
      <c r="E28" s="222">
        <f t="shared" si="6"/>
        <v>106</v>
      </c>
      <c r="F28" s="112">
        <f t="shared" si="7"/>
        <v>11984</v>
      </c>
      <c r="G28" s="113">
        <f t="shared" si="8"/>
        <v>-1046</v>
      </c>
      <c r="H28" s="111">
        <f t="shared" si="8"/>
        <v>-130</v>
      </c>
      <c r="I28" s="111">
        <f t="shared" si="8"/>
        <v>-34</v>
      </c>
      <c r="J28" s="111">
        <f t="shared" si="8"/>
        <v>-10</v>
      </c>
      <c r="K28" s="112">
        <f t="shared" si="2"/>
        <v>-1220</v>
      </c>
      <c r="L28" s="113">
        <f t="shared" si="3"/>
        <v>1046</v>
      </c>
      <c r="M28" s="111">
        <f t="shared" si="3"/>
        <v>130</v>
      </c>
      <c r="N28" s="111">
        <f t="shared" si="3"/>
        <v>34</v>
      </c>
      <c r="O28" s="111">
        <f t="shared" si="3"/>
        <v>10</v>
      </c>
      <c r="P28" s="112">
        <f t="shared" si="9"/>
        <v>1220</v>
      </c>
      <c r="Q28" s="223">
        <f t="shared" si="10"/>
        <v>24058</v>
      </c>
      <c r="R28" s="224">
        <f t="shared" si="11"/>
        <v>2990</v>
      </c>
      <c r="S28" s="224">
        <f t="shared" si="12"/>
        <v>782</v>
      </c>
      <c r="T28" s="225">
        <f t="shared" si="13"/>
        <v>230</v>
      </c>
      <c r="U28" s="229" t="e">
        <f>U27+#REF!</f>
        <v>#REF!</v>
      </c>
      <c r="V28" s="230" t="e">
        <f>V27+#REF!</f>
        <v>#REF!</v>
      </c>
      <c r="W28" s="230" t="e">
        <f>W27+#REF!</f>
        <v>#REF!</v>
      </c>
      <c r="X28" s="231" t="e">
        <f>X27+#REF!</f>
        <v>#REF!</v>
      </c>
      <c r="Y28" s="215">
        <f t="shared" si="14"/>
        <v>22</v>
      </c>
    </row>
    <row r="29" spans="1:25" x14ac:dyDescent="0.25">
      <c r="A29" s="106">
        <f t="shared" si="4"/>
        <v>2046</v>
      </c>
      <c r="B29" s="222">
        <f t="shared" si="5"/>
        <v>9216</v>
      </c>
      <c r="C29" s="222">
        <f t="shared" si="6"/>
        <v>1160</v>
      </c>
      <c r="D29" s="222">
        <f t="shared" si="6"/>
        <v>292</v>
      </c>
      <c r="E29" s="222">
        <f t="shared" si="6"/>
        <v>96</v>
      </c>
      <c r="F29" s="112">
        <f t="shared" si="7"/>
        <v>10764</v>
      </c>
      <c r="G29" s="113">
        <f t="shared" si="8"/>
        <v>-1046</v>
      </c>
      <c r="H29" s="111">
        <f t="shared" si="8"/>
        <v>-130</v>
      </c>
      <c r="I29" s="111">
        <f t="shared" si="8"/>
        <v>-34</v>
      </c>
      <c r="J29" s="111">
        <f t="shared" si="8"/>
        <v>-10</v>
      </c>
      <c r="K29" s="112">
        <f t="shared" si="2"/>
        <v>-1220</v>
      </c>
      <c r="L29" s="113">
        <f t="shared" si="3"/>
        <v>1046</v>
      </c>
      <c r="M29" s="111">
        <f t="shared" si="3"/>
        <v>130</v>
      </c>
      <c r="N29" s="111">
        <f t="shared" si="3"/>
        <v>34</v>
      </c>
      <c r="O29" s="111">
        <f t="shared" si="3"/>
        <v>10</v>
      </c>
      <c r="P29" s="112">
        <f t="shared" si="9"/>
        <v>1220</v>
      </c>
      <c r="Q29" s="223">
        <f t="shared" si="10"/>
        <v>25104</v>
      </c>
      <c r="R29" s="224">
        <f t="shared" si="11"/>
        <v>3120</v>
      </c>
      <c r="S29" s="224">
        <f t="shared" si="12"/>
        <v>816</v>
      </c>
      <c r="T29" s="225">
        <f t="shared" si="13"/>
        <v>240</v>
      </c>
      <c r="U29" s="226" t="e">
        <f>U28+#REF!</f>
        <v>#REF!</v>
      </c>
      <c r="V29" s="227" t="e">
        <f>V28+#REF!</f>
        <v>#REF!</v>
      </c>
      <c r="W29" s="227" t="e">
        <f>W28+#REF!</f>
        <v>#REF!</v>
      </c>
      <c r="X29" s="228" t="e">
        <f>X28+#REF!</f>
        <v>#REF!</v>
      </c>
      <c r="Y29" s="215">
        <f t="shared" si="14"/>
        <v>23</v>
      </c>
    </row>
    <row r="30" spans="1:25" x14ac:dyDescent="0.25">
      <c r="A30" s="106">
        <f t="shared" si="4"/>
        <v>2047</v>
      </c>
      <c r="B30" s="222">
        <f t="shared" si="5"/>
        <v>8170</v>
      </c>
      <c r="C30" s="222">
        <f t="shared" si="6"/>
        <v>1030</v>
      </c>
      <c r="D30" s="222">
        <f t="shared" si="6"/>
        <v>258</v>
      </c>
      <c r="E30" s="222">
        <f t="shared" si="6"/>
        <v>86</v>
      </c>
      <c r="F30" s="112">
        <f t="shared" si="7"/>
        <v>9544</v>
      </c>
      <c r="G30" s="113">
        <f t="shared" si="8"/>
        <v>-1046</v>
      </c>
      <c r="H30" s="111">
        <f t="shared" si="8"/>
        <v>-130</v>
      </c>
      <c r="I30" s="111">
        <f t="shared" si="8"/>
        <v>-34</v>
      </c>
      <c r="J30" s="111">
        <f t="shared" si="8"/>
        <v>-10</v>
      </c>
      <c r="K30" s="112">
        <f t="shared" si="2"/>
        <v>-1220</v>
      </c>
      <c r="L30" s="113">
        <f t="shared" si="3"/>
        <v>1046</v>
      </c>
      <c r="M30" s="111">
        <f t="shared" si="3"/>
        <v>130</v>
      </c>
      <c r="N30" s="111">
        <f t="shared" si="3"/>
        <v>34</v>
      </c>
      <c r="O30" s="111">
        <f t="shared" si="3"/>
        <v>10</v>
      </c>
      <c r="P30" s="112">
        <f t="shared" si="9"/>
        <v>1220</v>
      </c>
      <c r="Q30" s="223">
        <f t="shared" si="10"/>
        <v>26150</v>
      </c>
      <c r="R30" s="224">
        <f t="shared" si="11"/>
        <v>3250</v>
      </c>
      <c r="S30" s="224">
        <f t="shared" si="12"/>
        <v>850</v>
      </c>
      <c r="T30" s="225">
        <f t="shared" si="13"/>
        <v>250</v>
      </c>
      <c r="U30" s="226" t="e">
        <f>U29+#REF!</f>
        <v>#REF!</v>
      </c>
      <c r="V30" s="227" t="e">
        <f>V29+#REF!</f>
        <v>#REF!</v>
      </c>
      <c r="W30" s="227" t="e">
        <f>W29+#REF!</f>
        <v>#REF!</v>
      </c>
      <c r="X30" s="228" t="e">
        <f>X29+#REF!</f>
        <v>#REF!</v>
      </c>
      <c r="Y30" s="215">
        <f t="shared" si="14"/>
        <v>24</v>
      </c>
    </row>
    <row r="31" spans="1:25" x14ac:dyDescent="0.25">
      <c r="A31" s="106">
        <f t="shared" si="4"/>
        <v>2048</v>
      </c>
      <c r="B31" s="222">
        <f t="shared" si="5"/>
        <v>7124</v>
      </c>
      <c r="C31" s="222">
        <f t="shared" si="6"/>
        <v>900</v>
      </c>
      <c r="D31" s="222">
        <f t="shared" si="6"/>
        <v>224</v>
      </c>
      <c r="E31" s="222">
        <f t="shared" si="6"/>
        <v>76</v>
      </c>
      <c r="F31" s="112">
        <f t="shared" si="7"/>
        <v>8324</v>
      </c>
      <c r="G31" s="113">
        <f t="shared" si="8"/>
        <v>-1046</v>
      </c>
      <c r="H31" s="111">
        <f t="shared" si="8"/>
        <v>-130</v>
      </c>
      <c r="I31" s="111">
        <f t="shared" si="8"/>
        <v>-34</v>
      </c>
      <c r="J31" s="111">
        <f t="shared" si="8"/>
        <v>-10</v>
      </c>
      <c r="K31" s="112">
        <f t="shared" si="2"/>
        <v>-1220</v>
      </c>
      <c r="L31" s="113">
        <f t="shared" ref="L31:O41" si="15">B30-B31</f>
        <v>1046</v>
      </c>
      <c r="M31" s="111">
        <f t="shared" si="15"/>
        <v>130</v>
      </c>
      <c r="N31" s="111">
        <f t="shared" si="15"/>
        <v>34</v>
      </c>
      <c r="O31" s="111">
        <f t="shared" si="15"/>
        <v>10</v>
      </c>
      <c r="P31" s="112">
        <f t="shared" si="9"/>
        <v>1220</v>
      </c>
      <c r="Q31" s="223">
        <f t="shared" si="10"/>
        <v>27196</v>
      </c>
      <c r="R31" s="224">
        <f t="shared" si="11"/>
        <v>3380</v>
      </c>
      <c r="S31" s="224">
        <f t="shared" si="12"/>
        <v>884</v>
      </c>
      <c r="T31" s="225">
        <f t="shared" si="13"/>
        <v>260</v>
      </c>
      <c r="U31" s="226" t="e">
        <f>U30+#REF!</f>
        <v>#REF!</v>
      </c>
      <c r="V31" s="227" t="e">
        <f>V30+#REF!</f>
        <v>#REF!</v>
      </c>
      <c r="W31" s="227" t="e">
        <f>W30+#REF!</f>
        <v>#REF!</v>
      </c>
      <c r="X31" s="228" t="e">
        <f>X30+#REF!</f>
        <v>#REF!</v>
      </c>
      <c r="Y31" s="215">
        <f t="shared" si="14"/>
        <v>25</v>
      </c>
    </row>
    <row r="32" spans="1:25" x14ac:dyDescent="0.25">
      <c r="A32" s="106">
        <f t="shared" si="4"/>
        <v>2049</v>
      </c>
      <c r="B32" s="222">
        <f t="shared" si="5"/>
        <v>6078</v>
      </c>
      <c r="C32" s="222">
        <f t="shared" si="6"/>
        <v>770</v>
      </c>
      <c r="D32" s="222">
        <f t="shared" si="6"/>
        <v>190</v>
      </c>
      <c r="E32" s="222">
        <f t="shared" si="6"/>
        <v>66</v>
      </c>
      <c r="F32" s="112">
        <f t="shared" si="7"/>
        <v>7104</v>
      </c>
      <c r="G32" s="113">
        <f t="shared" si="8"/>
        <v>-1046</v>
      </c>
      <c r="H32" s="111">
        <f t="shared" si="8"/>
        <v>-130</v>
      </c>
      <c r="I32" s="111">
        <f t="shared" si="8"/>
        <v>-34</v>
      </c>
      <c r="J32" s="111">
        <f t="shared" si="8"/>
        <v>-10</v>
      </c>
      <c r="K32" s="112">
        <f t="shared" si="2"/>
        <v>-1220</v>
      </c>
      <c r="L32" s="113">
        <f t="shared" si="15"/>
        <v>1046</v>
      </c>
      <c r="M32" s="111">
        <f t="shared" si="15"/>
        <v>130</v>
      </c>
      <c r="N32" s="111">
        <f t="shared" si="15"/>
        <v>34</v>
      </c>
      <c r="O32" s="111">
        <f t="shared" si="15"/>
        <v>10</v>
      </c>
      <c r="P32" s="112">
        <f t="shared" si="9"/>
        <v>1220</v>
      </c>
      <c r="Q32" s="223">
        <f t="shared" si="10"/>
        <v>28242</v>
      </c>
      <c r="R32" s="224">
        <f t="shared" si="11"/>
        <v>3510</v>
      </c>
      <c r="S32" s="224">
        <f t="shared" si="12"/>
        <v>918</v>
      </c>
      <c r="T32" s="225">
        <f t="shared" si="13"/>
        <v>270</v>
      </c>
      <c r="U32" s="226" t="e">
        <f>U31+#REF!</f>
        <v>#REF!</v>
      </c>
      <c r="V32" s="227" t="e">
        <f>V31+#REF!</f>
        <v>#REF!</v>
      </c>
      <c r="W32" s="227" t="e">
        <f>W31+#REF!</f>
        <v>#REF!</v>
      </c>
      <c r="X32" s="228" t="e">
        <f>X31+#REF!</f>
        <v>#REF!</v>
      </c>
      <c r="Y32" s="215">
        <f t="shared" si="14"/>
        <v>26</v>
      </c>
    </row>
    <row r="33" spans="1:25" x14ac:dyDescent="0.25">
      <c r="A33" s="106">
        <f t="shared" si="4"/>
        <v>2050</v>
      </c>
      <c r="B33" s="222">
        <f t="shared" si="5"/>
        <v>5032</v>
      </c>
      <c r="C33" s="222">
        <f t="shared" si="6"/>
        <v>640</v>
      </c>
      <c r="D33" s="222">
        <f t="shared" si="6"/>
        <v>156</v>
      </c>
      <c r="E33" s="222">
        <f t="shared" si="6"/>
        <v>56</v>
      </c>
      <c r="F33" s="112">
        <f t="shared" si="7"/>
        <v>5884</v>
      </c>
      <c r="G33" s="113">
        <f t="shared" si="8"/>
        <v>-1046</v>
      </c>
      <c r="H33" s="111">
        <f t="shared" si="8"/>
        <v>-130</v>
      </c>
      <c r="I33" s="111">
        <f t="shared" si="8"/>
        <v>-34</v>
      </c>
      <c r="J33" s="111">
        <f t="shared" si="8"/>
        <v>-10</v>
      </c>
      <c r="K33" s="112">
        <f t="shared" si="2"/>
        <v>-1220</v>
      </c>
      <c r="L33" s="113">
        <f t="shared" si="15"/>
        <v>1046</v>
      </c>
      <c r="M33" s="111">
        <f t="shared" si="15"/>
        <v>130</v>
      </c>
      <c r="N33" s="111">
        <f t="shared" si="15"/>
        <v>34</v>
      </c>
      <c r="O33" s="111">
        <f t="shared" si="15"/>
        <v>10</v>
      </c>
      <c r="P33" s="112">
        <f t="shared" si="9"/>
        <v>1220</v>
      </c>
      <c r="Q33" s="223">
        <f t="shared" si="10"/>
        <v>29288</v>
      </c>
      <c r="R33" s="224">
        <f t="shared" si="11"/>
        <v>3640</v>
      </c>
      <c r="S33" s="224">
        <f t="shared" si="12"/>
        <v>952</v>
      </c>
      <c r="T33" s="225">
        <f t="shared" si="13"/>
        <v>280</v>
      </c>
      <c r="U33" s="226" t="e">
        <f>U32+#REF!</f>
        <v>#REF!</v>
      </c>
      <c r="V33" s="227" t="e">
        <f>V32+#REF!</f>
        <v>#REF!</v>
      </c>
      <c r="W33" s="227" t="e">
        <f>W32+#REF!</f>
        <v>#REF!</v>
      </c>
      <c r="X33" s="228" t="e">
        <f>X32+#REF!</f>
        <v>#REF!</v>
      </c>
      <c r="Y33" s="215">
        <f t="shared" si="14"/>
        <v>27</v>
      </c>
    </row>
    <row r="34" spans="1:25" x14ac:dyDescent="0.25">
      <c r="A34" s="106">
        <f t="shared" si="4"/>
        <v>2051</v>
      </c>
      <c r="B34" s="222">
        <f t="shared" si="5"/>
        <v>3986</v>
      </c>
      <c r="C34" s="222">
        <f t="shared" si="6"/>
        <v>510</v>
      </c>
      <c r="D34" s="222">
        <f t="shared" si="6"/>
        <v>122</v>
      </c>
      <c r="E34" s="222">
        <f t="shared" si="6"/>
        <v>46</v>
      </c>
      <c r="F34" s="112">
        <f t="shared" si="7"/>
        <v>4664</v>
      </c>
      <c r="G34" s="113">
        <f t="shared" si="8"/>
        <v>-1046</v>
      </c>
      <c r="H34" s="111">
        <f t="shared" si="8"/>
        <v>-130</v>
      </c>
      <c r="I34" s="111">
        <f t="shared" si="8"/>
        <v>-34</v>
      </c>
      <c r="J34" s="111">
        <f t="shared" si="8"/>
        <v>-10</v>
      </c>
      <c r="K34" s="112">
        <f t="shared" si="2"/>
        <v>-1220</v>
      </c>
      <c r="L34" s="113">
        <f t="shared" si="15"/>
        <v>1046</v>
      </c>
      <c r="M34" s="111">
        <f t="shared" si="15"/>
        <v>130</v>
      </c>
      <c r="N34" s="111">
        <f t="shared" si="15"/>
        <v>34</v>
      </c>
      <c r="O34" s="111">
        <f t="shared" si="15"/>
        <v>10</v>
      </c>
      <c r="P34" s="112">
        <f t="shared" si="9"/>
        <v>1220</v>
      </c>
      <c r="Q34" s="223">
        <f t="shared" si="10"/>
        <v>30334</v>
      </c>
      <c r="R34" s="224">
        <f t="shared" si="11"/>
        <v>3770</v>
      </c>
      <c r="S34" s="224">
        <f t="shared" si="12"/>
        <v>986</v>
      </c>
      <c r="T34" s="225">
        <f t="shared" si="13"/>
        <v>290</v>
      </c>
      <c r="U34" s="226" t="e">
        <f>U33+#REF!</f>
        <v>#REF!</v>
      </c>
      <c r="V34" s="227" t="e">
        <f>V33+#REF!</f>
        <v>#REF!</v>
      </c>
      <c r="W34" s="227" t="e">
        <f>W33+#REF!</f>
        <v>#REF!</v>
      </c>
      <c r="X34" s="228" t="e">
        <f>X33+#REF!</f>
        <v>#REF!</v>
      </c>
      <c r="Y34" s="215">
        <f t="shared" si="14"/>
        <v>28</v>
      </c>
    </row>
    <row r="35" spans="1:25" x14ac:dyDescent="0.25">
      <c r="A35" s="106">
        <f t="shared" si="4"/>
        <v>2052</v>
      </c>
      <c r="B35" s="222">
        <f t="shared" si="5"/>
        <v>2940</v>
      </c>
      <c r="C35" s="222">
        <f t="shared" si="6"/>
        <v>380</v>
      </c>
      <c r="D35" s="222">
        <f t="shared" si="6"/>
        <v>88</v>
      </c>
      <c r="E35" s="222">
        <f t="shared" si="6"/>
        <v>36</v>
      </c>
      <c r="F35" s="112">
        <f t="shared" si="7"/>
        <v>3444</v>
      </c>
      <c r="G35" s="113">
        <f t="shared" si="8"/>
        <v>-1046</v>
      </c>
      <c r="H35" s="111">
        <f t="shared" si="8"/>
        <v>-130</v>
      </c>
      <c r="I35" s="111">
        <f t="shared" si="8"/>
        <v>-34</v>
      </c>
      <c r="J35" s="111">
        <f t="shared" si="8"/>
        <v>-10</v>
      </c>
      <c r="K35" s="112">
        <f t="shared" si="2"/>
        <v>-1220</v>
      </c>
      <c r="L35" s="113">
        <f t="shared" si="15"/>
        <v>1046</v>
      </c>
      <c r="M35" s="111">
        <f t="shared" si="15"/>
        <v>130</v>
      </c>
      <c r="N35" s="111">
        <f t="shared" si="15"/>
        <v>34</v>
      </c>
      <c r="O35" s="111">
        <f t="shared" si="15"/>
        <v>10</v>
      </c>
      <c r="P35" s="112">
        <f t="shared" si="9"/>
        <v>1220</v>
      </c>
      <c r="Q35" s="223">
        <f t="shared" si="10"/>
        <v>31380</v>
      </c>
      <c r="R35" s="224">
        <f t="shared" si="11"/>
        <v>3900</v>
      </c>
      <c r="S35" s="224">
        <f t="shared" si="12"/>
        <v>1020</v>
      </c>
      <c r="T35" s="225">
        <f t="shared" si="13"/>
        <v>300</v>
      </c>
      <c r="U35" s="226" t="e">
        <f>U34+#REF!</f>
        <v>#REF!</v>
      </c>
      <c r="V35" s="227" t="e">
        <f>V34+#REF!</f>
        <v>#REF!</v>
      </c>
      <c r="W35" s="227" t="e">
        <f>W34+#REF!</f>
        <v>#REF!</v>
      </c>
      <c r="X35" s="228" t="e">
        <f>X34+#REF!</f>
        <v>#REF!</v>
      </c>
      <c r="Y35" s="215">
        <f t="shared" si="14"/>
        <v>29</v>
      </c>
    </row>
    <row r="36" spans="1:25" x14ac:dyDescent="0.25">
      <c r="A36" s="106">
        <f t="shared" si="4"/>
        <v>2053</v>
      </c>
      <c r="B36" s="222">
        <f t="shared" si="5"/>
        <v>1894</v>
      </c>
      <c r="C36" s="222">
        <f t="shared" si="6"/>
        <v>250</v>
      </c>
      <c r="D36" s="222">
        <f t="shared" si="6"/>
        <v>54</v>
      </c>
      <c r="E36" s="222">
        <f t="shared" si="6"/>
        <v>26</v>
      </c>
      <c r="F36" s="112">
        <f t="shared" si="7"/>
        <v>2224</v>
      </c>
      <c r="G36" s="113">
        <f t="shared" si="8"/>
        <v>-1046</v>
      </c>
      <c r="H36" s="111">
        <f t="shared" si="8"/>
        <v>-130</v>
      </c>
      <c r="I36" s="111">
        <f t="shared" si="8"/>
        <v>-34</v>
      </c>
      <c r="J36" s="111">
        <f t="shared" si="8"/>
        <v>-10</v>
      </c>
      <c r="K36" s="112">
        <f t="shared" si="2"/>
        <v>-1220</v>
      </c>
      <c r="L36" s="113">
        <f t="shared" si="15"/>
        <v>1046</v>
      </c>
      <c r="M36" s="111">
        <f t="shared" si="15"/>
        <v>130</v>
      </c>
      <c r="N36" s="111">
        <f t="shared" si="15"/>
        <v>34</v>
      </c>
      <c r="O36" s="111">
        <f t="shared" si="15"/>
        <v>10</v>
      </c>
      <c r="P36" s="112">
        <f t="shared" si="9"/>
        <v>1220</v>
      </c>
      <c r="Q36" s="223">
        <f t="shared" si="10"/>
        <v>32426</v>
      </c>
      <c r="R36" s="224">
        <f t="shared" si="11"/>
        <v>4030</v>
      </c>
      <c r="S36" s="224">
        <f t="shared" si="12"/>
        <v>1054</v>
      </c>
      <c r="T36" s="225">
        <f t="shared" si="13"/>
        <v>310</v>
      </c>
      <c r="U36" s="226" t="e">
        <f>U35+#REF!</f>
        <v>#REF!</v>
      </c>
      <c r="V36" s="227" t="e">
        <f>V35+#REF!</f>
        <v>#REF!</v>
      </c>
      <c r="W36" s="227" t="e">
        <f>W35+#REF!</f>
        <v>#REF!</v>
      </c>
      <c r="X36" s="228" t="e">
        <f>X35+#REF!</f>
        <v>#REF!</v>
      </c>
      <c r="Y36" s="215">
        <f t="shared" si="14"/>
        <v>30</v>
      </c>
    </row>
    <row r="37" spans="1:25" x14ac:dyDescent="0.25">
      <c r="A37" s="106">
        <f t="shared" si="4"/>
        <v>2054</v>
      </c>
      <c r="B37" s="222">
        <f t="shared" si="5"/>
        <v>848</v>
      </c>
      <c r="C37" s="222">
        <f t="shared" si="6"/>
        <v>120</v>
      </c>
      <c r="D37" s="222">
        <f t="shared" si="6"/>
        <v>20</v>
      </c>
      <c r="E37" s="222">
        <f t="shared" si="6"/>
        <v>16</v>
      </c>
      <c r="F37" s="112">
        <f t="shared" si="7"/>
        <v>1004</v>
      </c>
      <c r="G37" s="113">
        <f>ROUND(-B$5/$G$1,0)</f>
        <v>-1046</v>
      </c>
      <c r="H37" s="111">
        <f t="shared" si="8"/>
        <v>-130</v>
      </c>
      <c r="I37" s="111">
        <f t="shared" si="8"/>
        <v>-34</v>
      </c>
      <c r="J37" s="111">
        <f t="shared" si="8"/>
        <v>-10</v>
      </c>
      <c r="K37" s="112">
        <f t="shared" si="2"/>
        <v>-1220</v>
      </c>
      <c r="L37" s="113">
        <f t="shared" si="15"/>
        <v>1046</v>
      </c>
      <c r="M37" s="111">
        <f t="shared" si="15"/>
        <v>130</v>
      </c>
      <c r="N37" s="111">
        <f t="shared" si="15"/>
        <v>34</v>
      </c>
      <c r="O37" s="111">
        <f t="shared" si="15"/>
        <v>10</v>
      </c>
      <c r="P37" s="112">
        <f t="shared" si="9"/>
        <v>1220</v>
      </c>
      <c r="Q37" s="223">
        <f>L37+Q36</f>
        <v>33472</v>
      </c>
      <c r="R37" s="224">
        <f t="shared" si="11"/>
        <v>4160</v>
      </c>
      <c r="S37" s="224">
        <f t="shared" si="12"/>
        <v>1088</v>
      </c>
      <c r="T37" s="225">
        <f t="shared" si="13"/>
        <v>320</v>
      </c>
      <c r="U37" s="226" t="e">
        <f>U36+#REF!</f>
        <v>#REF!</v>
      </c>
      <c r="V37" s="227" t="e">
        <f>V36+#REF!</f>
        <v>#REF!</v>
      </c>
      <c r="W37" s="227" t="e">
        <f>W36+#REF!</f>
        <v>#REF!</v>
      </c>
      <c r="X37" s="228" t="e">
        <f>X36+#REF!</f>
        <v>#REF!</v>
      </c>
      <c r="Y37" s="215">
        <f t="shared" si="14"/>
        <v>31</v>
      </c>
    </row>
    <row r="38" spans="1:25" x14ac:dyDescent="0.25">
      <c r="A38" s="106">
        <f t="shared" si="4"/>
        <v>2055</v>
      </c>
      <c r="B38" s="222">
        <v>0</v>
      </c>
      <c r="C38" s="222">
        <v>0</v>
      </c>
      <c r="D38" s="222">
        <v>0</v>
      </c>
      <c r="E38" s="222">
        <v>0</v>
      </c>
      <c r="F38" s="112">
        <f t="shared" si="7"/>
        <v>0</v>
      </c>
      <c r="G38" s="113">
        <v>-849</v>
      </c>
      <c r="H38" s="111">
        <v>-89</v>
      </c>
      <c r="I38" s="111">
        <v>-20</v>
      </c>
      <c r="J38" s="111">
        <v>-16</v>
      </c>
      <c r="K38" s="112">
        <f t="shared" si="2"/>
        <v>-1004</v>
      </c>
      <c r="L38" s="113">
        <f t="shared" si="15"/>
        <v>848</v>
      </c>
      <c r="M38" s="111">
        <f t="shared" si="15"/>
        <v>120</v>
      </c>
      <c r="N38" s="111">
        <f t="shared" si="15"/>
        <v>20</v>
      </c>
      <c r="O38" s="111">
        <f t="shared" si="15"/>
        <v>16</v>
      </c>
      <c r="P38" s="112">
        <f t="shared" si="9"/>
        <v>1004</v>
      </c>
      <c r="Q38" s="223">
        <f t="shared" si="10"/>
        <v>34320</v>
      </c>
      <c r="R38" s="224">
        <f t="shared" si="11"/>
        <v>4280</v>
      </c>
      <c r="S38" s="224">
        <f t="shared" si="12"/>
        <v>1108</v>
      </c>
      <c r="T38" s="225">
        <f t="shared" si="13"/>
        <v>336</v>
      </c>
      <c r="U38" s="226" t="e">
        <f>U37+#REF!</f>
        <v>#REF!</v>
      </c>
      <c r="V38" s="227" t="e">
        <f>V37+#REF!</f>
        <v>#REF!</v>
      </c>
      <c r="W38" s="227" t="e">
        <f>W37+#REF!</f>
        <v>#REF!</v>
      </c>
      <c r="X38" s="228" t="e">
        <f>X37+#REF!</f>
        <v>#REF!</v>
      </c>
      <c r="Y38" s="215">
        <f t="shared" si="14"/>
        <v>32</v>
      </c>
    </row>
    <row r="39" spans="1:25" x14ac:dyDescent="0.25">
      <c r="A39" s="106">
        <f t="shared" si="4"/>
        <v>2056</v>
      </c>
      <c r="B39" s="222">
        <v>0</v>
      </c>
      <c r="C39" s="222">
        <v>0</v>
      </c>
      <c r="D39" s="222">
        <v>0</v>
      </c>
      <c r="E39" s="222">
        <v>0</v>
      </c>
      <c r="F39" s="112">
        <v>0</v>
      </c>
      <c r="G39" s="113">
        <v>0</v>
      </c>
      <c r="H39" s="111">
        <v>0</v>
      </c>
      <c r="I39" s="111">
        <v>0</v>
      </c>
      <c r="J39" s="111">
        <v>0</v>
      </c>
      <c r="K39" s="112">
        <f t="shared" si="2"/>
        <v>0</v>
      </c>
      <c r="L39" s="113">
        <f t="shared" si="15"/>
        <v>0</v>
      </c>
      <c r="M39" s="111">
        <f t="shared" si="15"/>
        <v>0</v>
      </c>
      <c r="N39" s="111">
        <f t="shared" si="15"/>
        <v>0</v>
      </c>
      <c r="O39" s="111">
        <f t="shared" si="15"/>
        <v>0</v>
      </c>
      <c r="P39" s="112">
        <f t="shared" si="9"/>
        <v>0</v>
      </c>
      <c r="Q39" s="113">
        <v>0</v>
      </c>
      <c r="R39" s="111">
        <v>0</v>
      </c>
      <c r="S39" s="111">
        <v>0</v>
      </c>
      <c r="T39" s="111">
        <v>0</v>
      </c>
      <c r="U39" s="226" t="e">
        <f>U38+#REF!</f>
        <v>#REF!</v>
      </c>
      <c r="V39" s="227" t="e">
        <f>V38+#REF!</f>
        <v>#REF!</v>
      </c>
      <c r="W39" s="227" t="e">
        <f>W38+#REF!</f>
        <v>#REF!</v>
      </c>
      <c r="X39" s="228" t="e">
        <f>X38+#REF!</f>
        <v>#REF!</v>
      </c>
      <c r="Y39" s="215">
        <f t="shared" si="14"/>
        <v>33</v>
      </c>
    </row>
    <row r="40" spans="1:25" x14ac:dyDescent="0.25">
      <c r="A40" s="106">
        <f t="shared" si="4"/>
        <v>2057</v>
      </c>
      <c r="B40" s="222">
        <v>0</v>
      </c>
      <c r="C40" s="222">
        <v>0</v>
      </c>
      <c r="D40" s="222">
        <v>0</v>
      </c>
      <c r="E40" s="222">
        <v>0</v>
      </c>
      <c r="F40" s="112">
        <v>0</v>
      </c>
      <c r="G40" s="113">
        <v>0</v>
      </c>
      <c r="H40" s="111">
        <v>0</v>
      </c>
      <c r="I40" s="111">
        <v>0</v>
      </c>
      <c r="J40" s="111">
        <v>0</v>
      </c>
      <c r="K40" s="112">
        <v>0</v>
      </c>
      <c r="L40" s="113">
        <f>B39-B40</f>
        <v>0</v>
      </c>
      <c r="M40" s="111">
        <f t="shared" si="15"/>
        <v>0</v>
      </c>
      <c r="N40" s="111">
        <f t="shared" si="15"/>
        <v>0</v>
      </c>
      <c r="O40" s="111">
        <f t="shared" si="15"/>
        <v>0</v>
      </c>
      <c r="P40" s="112">
        <f t="shared" si="9"/>
        <v>0</v>
      </c>
      <c r="Q40" s="113">
        <v>0</v>
      </c>
      <c r="R40" s="111">
        <v>0</v>
      </c>
      <c r="S40" s="111">
        <v>0</v>
      </c>
      <c r="T40" s="111">
        <v>0</v>
      </c>
      <c r="U40" s="226" t="e">
        <f>U39+#REF!</f>
        <v>#REF!</v>
      </c>
      <c r="V40" s="227" t="e">
        <f>V39+#REF!</f>
        <v>#REF!</v>
      </c>
      <c r="W40" s="227" t="e">
        <f>W39+#REF!</f>
        <v>#REF!</v>
      </c>
      <c r="X40" s="228" t="e">
        <f>X39+#REF!</f>
        <v>#REF!</v>
      </c>
      <c r="Y40" s="215">
        <f t="shared" si="14"/>
        <v>34</v>
      </c>
    </row>
    <row r="41" spans="1:25" ht="15.75" thickBot="1" x14ac:dyDescent="0.3">
      <c r="A41" s="118">
        <v>2058</v>
      </c>
      <c r="B41" s="119">
        <v>0</v>
      </c>
      <c r="C41" s="119">
        <v>0</v>
      </c>
      <c r="D41" s="119">
        <v>0</v>
      </c>
      <c r="E41" s="119">
        <v>0</v>
      </c>
      <c r="F41" s="119">
        <v>0</v>
      </c>
      <c r="G41" s="121">
        <v>0</v>
      </c>
      <c r="H41" s="119">
        <v>0</v>
      </c>
      <c r="I41" s="119">
        <v>0</v>
      </c>
      <c r="J41" s="119">
        <v>0</v>
      </c>
      <c r="K41" s="120">
        <v>0</v>
      </c>
      <c r="L41" s="121">
        <f t="shared" si="15"/>
        <v>0</v>
      </c>
      <c r="M41" s="119">
        <f t="shared" si="15"/>
        <v>0</v>
      </c>
      <c r="N41" s="119">
        <f t="shared" si="15"/>
        <v>0</v>
      </c>
      <c r="O41" s="119">
        <f t="shared" si="15"/>
        <v>0</v>
      </c>
      <c r="P41" s="120">
        <f t="shared" si="9"/>
        <v>0</v>
      </c>
      <c r="Q41" s="121">
        <v>0</v>
      </c>
      <c r="R41" s="119">
        <v>0</v>
      </c>
      <c r="S41" s="119">
        <v>0</v>
      </c>
      <c r="T41" s="119">
        <v>0</v>
      </c>
      <c r="U41" s="232" t="e">
        <f>U40+#REF!</f>
        <v>#REF!</v>
      </c>
      <c r="V41" s="233" t="e">
        <f>V40+#REF!</f>
        <v>#REF!</v>
      </c>
      <c r="W41" s="233" t="e">
        <f>W40+#REF!</f>
        <v>#REF!</v>
      </c>
      <c r="X41" s="234" t="e">
        <f>X40+#REF!</f>
        <v>#REF!</v>
      </c>
      <c r="Y41" s="235">
        <f t="shared" si="14"/>
        <v>35</v>
      </c>
    </row>
    <row r="42" spans="1:25" s="2" customFormat="1" x14ac:dyDescent="0.25">
      <c r="G42" s="28"/>
    </row>
    <row r="43" spans="1:25" x14ac:dyDescent="0.25">
      <c r="B43" s="26"/>
      <c r="F43" s="26"/>
      <c r="G43" s="27"/>
    </row>
    <row r="44" spans="1:25" x14ac:dyDescent="0.25">
      <c r="G44" s="26"/>
    </row>
  </sheetData>
  <mergeCells count="5">
    <mergeCell ref="U2:X2"/>
    <mergeCell ref="A2:F2"/>
    <mergeCell ref="G2:K2"/>
    <mergeCell ref="Q2:T2"/>
    <mergeCell ref="L2:P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1"/>
  <sheetViews>
    <sheetView zoomScale="70" zoomScaleNormal="70" workbookViewId="0">
      <selection activeCell="C52" sqref="C52"/>
    </sheetView>
  </sheetViews>
  <sheetFormatPr defaultColWidth="9.140625" defaultRowHeight="15" x14ac:dyDescent="0.25"/>
  <cols>
    <col min="1" max="1" width="9.28515625" style="1" bestFit="1" customWidth="1"/>
    <col min="2" max="2" width="11.5703125" style="1" customWidth="1"/>
    <col min="3" max="3" width="23.7109375" style="1" customWidth="1"/>
    <col min="4" max="4" width="24.7109375" style="1" customWidth="1"/>
    <col min="5" max="5" width="8.7109375" style="1" customWidth="1"/>
    <col min="6" max="6" width="12.42578125" style="1" customWidth="1"/>
    <col min="7" max="7" width="8.42578125" style="1" bestFit="1" customWidth="1"/>
    <col min="8" max="8" width="10.42578125" style="1" customWidth="1"/>
    <col min="9" max="9" width="10.140625" style="1" customWidth="1"/>
    <col min="10" max="10" width="8.42578125" style="1" customWidth="1"/>
    <col min="11" max="11" width="23.7109375" style="1" customWidth="1"/>
    <col min="12" max="12" width="17.7109375" style="2" customWidth="1"/>
    <col min="13" max="13" width="10.140625" style="2" customWidth="1"/>
    <col min="14" max="15" width="8.140625" style="2" bestFit="1" customWidth="1"/>
    <col min="16" max="16" width="17.28515625" style="2" bestFit="1" customWidth="1"/>
    <col min="17" max="18" width="17.7109375" style="2" bestFit="1" customWidth="1"/>
    <col min="19" max="20" width="17.5703125" style="2" customWidth="1"/>
    <col min="21" max="16384" width="9.140625" style="1"/>
  </cols>
  <sheetData>
    <row r="1" spans="1:20" ht="15.75" thickBot="1" x14ac:dyDescent="0.3">
      <c r="A1" s="123" t="s">
        <v>147</v>
      </c>
      <c r="B1" s="123"/>
      <c r="C1" s="104"/>
      <c r="D1" s="425" t="s">
        <v>170</v>
      </c>
      <c r="E1" s="128">
        <v>4</v>
      </c>
      <c r="F1" s="104"/>
      <c r="G1" s="104"/>
      <c r="H1" s="104"/>
      <c r="I1" s="104"/>
      <c r="J1" s="104"/>
      <c r="K1" s="104"/>
      <c r="L1" s="105"/>
      <c r="M1" s="105"/>
      <c r="N1" s="105"/>
      <c r="O1" s="105"/>
      <c r="P1" s="105"/>
      <c r="Q1" s="105"/>
      <c r="R1" s="105"/>
      <c r="S1" s="105"/>
      <c r="T1" s="105"/>
    </row>
    <row r="2" spans="1:20" x14ac:dyDescent="0.25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9" t="s">
        <v>50</v>
      </c>
      <c r="R2" s="450"/>
      <c r="S2" s="450"/>
      <c r="T2" s="451"/>
    </row>
    <row r="3" spans="1:20" x14ac:dyDescent="0.25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</row>
    <row r="4" spans="1:20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</row>
    <row r="5" spans="1:20" x14ac:dyDescent="0.25">
      <c r="A5" s="108">
        <v>2022</v>
      </c>
      <c r="B5" s="194">
        <f>34321-1</f>
        <v>34320</v>
      </c>
      <c r="C5" s="194">
        <f>4281-1</f>
        <v>4280</v>
      </c>
      <c r="D5" s="194">
        <v>1108</v>
      </c>
      <c r="E5" s="194">
        <v>336</v>
      </c>
      <c r="F5" s="195">
        <f t="shared" ref="F5:F12" si="0">SUM(B5:E5)</f>
        <v>40044</v>
      </c>
      <c r="G5" s="196"/>
      <c r="H5" s="194"/>
      <c r="I5" s="194"/>
      <c r="J5" s="194"/>
      <c r="K5" s="195"/>
      <c r="L5" s="196"/>
      <c r="M5" s="194"/>
      <c r="N5" s="194"/>
      <c r="O5" s="194"/>
      <c r="P5" s="195"/>
      <c r="Q5" s="197"/>
      <c r="R5" s="198"/>
      <c r="S5" s="198"/>
      <c r="T5" s="199"/>
    </row>
    <row r="6" spans="1:20" x14ac:dyDescent="0.25">
      <c r="A6" s="108">
        <f>A5+1</f>
        <v>2023</v>
      </c>
      <c r="B6" s="194">
        <f>B5+G6</f>
        <v>25740</v>
      </c>
      <c r="C6" s="194">
        <f>C5+H6</f>
        <v>3210</v>
      </c>
      <c r="D6" s="194">
        <f t="shared" ref="C6:E21" si="1">D5+I6</f>
        <v>831</v>
      </c>
      <c r="E6" s="194">
        <f t="shared" si="1"/>
        <v>252</v>
      </c>
      <c r="F6" s="195">
        <f t="shared" si="0"/>
        <v>30033</v>
      </c>
      <c r="G6" s="196">
        <f>ROUND(B$5/-$E$1,0)</f>
        <v>-8580</v>
      </c>
      <c r="H6" s="194">
        <f t="shared" ref="H6:J9" si="2">ROUND(C$5/-$E$1,0)</f>
        <v>-1070</v>
      </c>
      <c r="I6" s="194">
        <f t="shared" si="2"/>
        <v>-277</v>
      </c>
      <c r="J6" s="194">
        <f t="shared" si="2"/>
        <v>-84</v>
      </c>
      <c r="K6" s="195">
        <f>SUM(G6:J6)</f>
        <v>-10011</v>
      </c>
      <c r="L6" s="196">
        <f>B5-B6</f>
        <v>8580</v>
      </c>
      <c r="M6" s="194">
        <f>C5-C6</f>
        <v>1070</v>
      </c>
      <c r="N6" s="194">
        <f>D5-D6</f>
        <v>277</v>
      </c>
      <c r="O6" s="194">
        <f>E5-E6</f>
        <v>84</v>
      </c>
      <c r="P6" s="195">
        <f>SUM(L6:O6)</f>
        <v>10011</v>
      </c>
      <c r="Q6" s="197">
        <f>L6</f>
        <v>8580</v>
      </c>
      <c r="R6" s="198">
        <f>M6</f>
        <v>1070</v>
      </c>
      <c r="S6" s="198">
        <f>N6</f>
        <v>277</v>
      </c>
      <c r="T6" s="199">
        <f>O6</f>
        <v>84</v>
      </c>
    </row>
    <row r="7" spans="1:20" x14ac:dyDescent="0.25">
      <c r="A7" s="108">
        <f t="shared" ref="A7:A40" si="3">A6+1</f>
        <v>2024</v>
      </c>
      <c r="B7" s="194">
        <f>B6+G7</f>
        <v>17160</v>
      </c>
      <c r="C7" s="194">
        <f>C6+H7</f>
        <v>2140</v>
      </c>
      <c r="D7" s="194">
        <f t="shared" si="1"/>
        <v>554</v>
      </c>
      <c r="E7" s="194">
        <f t="shared" si="1"/>
        <v>168</v>
      </c>
      <c r="F7" s="195">
        <f t="shared" si="0"/>
        <v>20022</v>
      </c>
      <c r="G7" s="196">
        <f t="shared" ref="G7:G9" si="4">ROUND(B$5/-$E$1,0)</f>
        <v>-8580</v>
      </c>
      <c r="H7" s="194">
        <f t="shared" si="2"/>
        <v>-1070</v>
      </c>
      <c r="I7" s="194">
        <f t="shared" si="2"/>
        <v>-277</v>
      </c>
      <c r="J7" s="194">
        <f t="shared" si="2"/>
        <v>-84</v>
      </c>
      <c r="K7" s="195">
        <f t="shared" ref="K7:K9" si="5">SUM(G7:J7)</f>
        <v>-10011</v>
      </c>
      <c r="L7" s="196">
        <f>B6-B7</f>
        <v>8580</v>
      </c>
      <c r="M7" s="194">
        <f t="shared" ref="L7:O22" si="6">C6-C7</f>
        <v>1070</v>
      </c>
      <c r="N7" s="194">
        <f t="shared" si="6"/>
        <v>277</v>
      </c>
      <c r="O7" s="194">
        <f t="shared" si="6"/>
        <v>84</v>
      </c>
      <c r="P7" s="195">
        <f>SUM(L7:O7)</f>
        <v>10011</v>
      </c>
      <c r="Q7" s="197">
        <f t="shared" ref="Q7:Q39" si="7">L7+Q6</f>
        <v>17160</v>
      </c>
      <c r="R7" s="198">
        <f t="shared" ref="R7:R39" si="8">M7+R6</f>
        <v>2140</v>
      </c>
      <c r="S7" s="198">
        <f t="shared" ref="S7:S39" si="9">N7+S6</f>
        <v>554</v>
      </c>
      <c r="T7" s="199">
        <f t="shared" ref="T7:T39" si="10">O7+T6</f>
        <v>168</v>
      </c>
    </row>
    <row r="8" spans="1:20" x14ac:dyDescent="0.25">
      <c r="A8" s="108">
        <f t="shared" si="3"/>
        <v>2025</v>
      </c>
      <c r="B8" s="194">
        <f t="shared" ref="B8:B9" si="11">B7+G8</f>
        <v>8580</v>
      </c>
      <c r="C8" s="194">
        <f t="shared" si="1"/>
        <v>1070</v>
      </c>
      <c r="D8" s="194">
        <f t="shared" si="1"/>
        <v>277</v>
      </c>
      <c r="E8" s="194">
        <f t="shared" si="1"/>
        <v>84</v>
      </c>
      <c r="F8" s="195">
        <f t="shared" si="0"/>
        <v>10011</v>
      </c>
      <c r="G8" s="196">
        <f t="shared" si="4"/>
        <v>-8580</v>
      </c>
      <c r="H8" s="194">
        <f t="shared" si="2"/>
        <v>-1070</v>
      </c>
      <c r="I8" s="194">
        <f t="shared" si="2"/>
        <v>-277</v>
      </c>
      <c r="J8" s="194">
        <f t="shared" si="2"/>
        <v>-84</v>
      </c>
      <c r="K8" s="195">
        <f t="shared" si="5"/>
        <v>-10011</v>
      </c>
      <c r="L8" s="196">
        <f t="shared" si="6"/>
        <v>8580</v>
      </c>
      <c r="M8" s="194">
        <f t="shared" si="6"/>
        <v>1070</v>
      </c>
      <c r="N8" s="194">
        <f t="shared" si="6"/>
        <v>277</v>
      </c>
      <c r="O8" s="194">
        <f t="shared" si="6"/>
        <v>84</v>
      </c>
      <c r="P8" s="195">
        <f t="shared" ref="P8:P41" si="12">SUM(L8:O8)</f>
        <v>10011</v>
      </c>
      <c r="Q8" s="197">
        <f t="shared" si="7"/>
        <v>25740</v>
      </c>
      <c r="R8" s="198">
        <f t="shared" si="8"/>
        <v>3210</v>
      </c>
      <c r="S8" s="198">
        <f t="shared" si="9"/>
        <v>831</v>
      </c>
      <c r="T8" s="199">
        <f t="shared" si="10"/>
        <v>252</v>
      </c>
    </row>
    <row r="9" spans="1:20" x14ac:dyDescent="0.25">
      <c r="A9" s="108">
        <f t="shared" si="3"/>
        <v>2026</v>
      </c>
      <c r="B9" s="194">
        <f t="shared" si="11"/>
        <v>0</v>
      </c>
      <c r="C9" s="194">
        <f t="shared" si="1"/>
        <v>0</v>
      </c>
      <c r="D9" s="194">
        <f t="shared" si="1"/>
        <v>0</v>
      </c>
      <c r="E9" s="194">
        <f t="shared" si="1"/>
        <v>0</v>
      </c>
      <c r="F9" s="195">
        <f t="shared" si="0"/>
        <v>0</v>
      </c>
      <c r="G9" s="196">
        <f t="shared" si="4"/>
        <v>-8580</v>
      </c>
      <c r="H9" s="194">
        <f t="shared" si="2"/>
        <v>-1070</v>
      </c>
      <c r="I9" s="194">
        <f t="shared" si="2"/>
        <v>-277</v>
      </c>
      <c r="J9" s="194">
        <f t="shared" si="2"/>
        <v>-84</v>
      </c>
      <c r="K9" s="195">
        <f t="shared" si="5"/>
        <v>-10011</v>
      </c>
      <c r="L9" s="196">
        <f t="shared" si="6"/>
        <v>8580</v>
      </c>
      <c r="M9" s="194">
        <f t="shared" si="6"/>
        <v>1070</v>
      </c>
      <c r="N9" s="194">
        <f t="shared" si="6"/>
        <v>277</v>
      </c>
      <c r="O9" s="194">
        <f t="shared" si="6"/>
        <v>84</v>
      </c>
      <c r="P9" s="195">
        <f t="shared" si="12"/>
        <v>10011</v>
      </c>
      <c r="Q9" s="197">
        <f t="shared" si="7"/>
        <v>34320</v>
      </c>
      <c r="R9" s="198">
        <f t="shared" si="8"/>
        <v>4280</v>
      </c>
      <c r="S9" s="198">
        <f t="shared" si="9"/>
        <v>1108</v>
      </c>
      <c r="T9" s="199">
        <f t="shared" si="10"/>
        <v>336</v>
      </c>
    </row>
    <row r="10" spans="1:20" x14ac:dyDescent="0.25">
      <c r="A10" s="108">
        <f t="shared" si="3"/>
        <v>2027</v>
      </c>
      <c r="B10" s="194">
        <v>0</v>
      </c>
      <c r="C10" s="194">
        <v>0</v>
      </c>
      <c r="D10" s="194">
        <v>0</v>
      </c>
      <c r="E10" s="194">
        <v>0</v>
      </c>
      <c r="F10" s="195">
        <f t="shared" si="0"/>
        <v>0</v>
      </c>
      <c r="G10" s="196">
        <v>0</v>
      </c>
      <c r="H10" s="194">
        <v>0</v>
      </c>
      <c r="I10" s="194">
        <v>0</v>
      </c>
      <c r="J10" s="194">
        <v>0</v>
      </c>
      <c r="K10" s="195">
        <v>0</v>
      </c>
      <c r="L10" s="196"/>
      <c r="M10" s="194"/>
      <c r="N10" s="194">
        <f t="shared" si="6"/>
        <v>0</v>
      </c>
      <c r="O10" s="194">
        <f t="shared" si="6"/>
        <v>0</v>
      </c>
      <c r="P10" s="195"/>
      <c r="Q10" s="197">
        <f t="shared" si="7"/>
        <v>34320</v>
      </c>
      <c r="R10" s="198">
        <f t="shared" si="8"/>
        <v>4280</v>
      </c>
      <c r="S10" s="198">
        <f t="shared" si="9"/>
        <v>1108</v>
      </c>
      <c r="T10" s="199">
        <f t="shared" si="10"/>
        <v>336</v>
      </c>
    </row>
    <row r="11" spans="1:20" x14ac:dyDescent="0.25">
      <c r="A11" s="108">
        <f>A10+1</f>
        <v>2028</v>
      </c>
      <c r="B11" s="194">
        <v>0</v>
      </c>
      <c r="C11" s="194">
        <v>0</v>
      </c>
      <c r="D11" s="194">
        <v>0</v>
      </c>
      <c r="E11" s="194">
        <v>0</v>
      </c>
      <c r="F11" s="195">
        <f t="shared" si="0"/>
        <v>0</v>
      </c>
      <c r="G11" s="196">
        <v>0</v>
      </c>
      <c r="H11" s="194">
        <v>0</v>
      </c>
      <c r="I11" s="194">
        <v>0</v>
      </c>
      <c r="J11" s="194">
        <v>0</v>
      </c>
      <c r="K11" s="195">
        <v>0</v>
      </c>
      <c r="L11" s="196">
        <f t="shared" si="6"/>
        <v>0</v>
      </c>
      <c r="M11" s="194">
        <f t="shared" si="6"/>
        <v>0</v>
      </c>
      <c r="N11" s="194">
        <f t="shared" si="6"/>
        <v>0</v>
      </c>
      <c r="O11" s="194">
        <f t="shared" si="6"/>
        <v>0</v>
      </c>
      <c r="P11" s="195">
        <f t="shared" si="12"/>
        <v>0</v>
      </c>
      <c r="Q11" s="197">
        <f t="shared" si="7"/>
        <v>34320</v>
      </c>
      <c r="R11" s="198">
        <f t="shared" si="8"/>
        <v>4280</v>
      </c>
      <c r="S11" s="198">
        <f t="shared" si="9"/>
        <v>1108</v>
      </c>
      <c r="T11" s="199">
        <f t="shared" si="10"/>
        <v>336</v>
      </c>
    </row>
    <row r="12" spans="1:20" x14ac:dyDescent="0.25">
      <c r="A12" s="108">
        <f t="shared" si="3"/>
        <v>2029</v>
      </c>
      <c r="B12" s="194">
        <f>B11+G12</f>
        <v>0</v>
      </c>
      <c r="C12" s="194">
        <f t="shared" si="1"/>
        <v>0</v>
      </c>
      <c r="D12" s="194">
        <f t="shared" si="1"/>
        <v>0</v>
      </c>
      <c r="E12" s="194">
        <f t="shared" si="1"/>
        <v>0</v>
      </c>
      <c r="F12" s="195">
        <f t="shared" si="0"/>
        <v>0</v>
      </c>
      <c r="G12" s="196">
        <f t="shared" ref="G12:J14" si="13">IF(B10-ROUND(B$6/$E$1,0)&gt;ROUND(B$6/$E$1,0),ROUND(-B$6/$E$1,0),-B11)</f>
        <v>0</v>
      </c>
      <c r="H12" s="194">
        <f t="shared" si="13"/>
        <v>0</v>
      </c>
      <c r="I12" s="194">
        <f t="shared" si="13"/>
        <v>0</v>
      </c>
      <c r="J12" s="194">
        <f t="shared" si="13"/>
        <v>0</v>
      </c>
      <c r="K12" s="195">
        <f t="shared" ref="K12:K14" si="14">ROUND(-F11/$E$1,0)</f>
        <v>0</v>
      </c>
      <c r="L12" s="196">
        <f t="shared" si="6"/>
        <v>0</v>
      </c>
      <c r="M12" s="194">
        <f t="shared" si="6"/>
        <v>0</v>
      </c>
      <c r="N12" s="194">
        <f t="shared" si="6"/>
        <v>0</v>
      </c>
      <c r="O12" s="194">
        <f t="shared" si="6"/>
        <v>0</v>
      </c>
      <c r="P12" s="195">
        <f t="shared" si="12"/>
        <v>0</v>
      </c>
      <c r="Q12" s="197">
        <f t="shared" si="7"/>
        <v>34320</v>
      </c>
      <c r="R12" s="198">
        <f t="shared" si="8"/>
        <v>4280</v>
      </c>
      <c r="S12" s="198">
        <f t="shared" si="9"/>
        <v>1108</v>
      </c>
      <c r="T12" s="199">
        <f t="shared" si="10"/>
        <v>336</v>
      </c>
    </row>
    <row r="13" spans="1:20" x14ac:dyDescent="0.25">
      <c r="A13" s="108">
        <f t="shared" si="3"/>
        <v>2030</v>
      </c>
      <c r="B13" s="194">
        <f>B12+G13</f>
        <v>0</v>
      </c>
      <c r="C13" s="194">
        <f t="shared" si="1"/>
        <v>0</v>
      </c>
      <c r="D13" s="194">
        <f t="shared" si="1"/>
        <v>0</v>
      </c>
      <c r="E13" s="194">
        <f t="shared" si="1"/>
        <v>0</v>
      </c>
      <c r="F13" s="195">
        <v>0</v>
      </c>
      <c r="G13" s="196">
        <f t="shared" si="13"/>
        <v>0</v>
      </c>
      <c r="H13" s="194">
        <f t="shared" si="13"/>
        <v>0</v>
      </c>
      <c r="I13" s="194">
        <f t="shared" si="13"/>
        <v>0</v>
      </c>
      <c r="J13" s="194">
        <f t="shared" si="13"/>
        <v>0</v>
      </c>
      <c r="K13" s="195">
        <f t="shared" si="14"/>
        <v>0</v>
      </c>
      <c r="L13" s="196">
        <f>B12-B13</f>
        <v>0</v>
      </c>
      <c r="M13" s="194">
        <f t="shared" si="6"/>
        <v>0</v>
      </c>
      <c r="N13" s="194">
        <f>D12-D13</f>
        <v>0</v>
      </c>
      <c r="O13" s="194">
        <f t="shared" si="6"/>
        <v>0</v>
      </c>
      <c r="P13" s="195">
        <f t="shared" si="12"/>
        <v>0</v>
      </c>
      <c r="Q13" s="197">
        <f t="shared" si="7"/>
        <v>34320</v>
      </c>
      <c r="R13" s="198">
        <f t="shared" si="8"/>
        <v>4280</v>
      </c>
      <c r="S13" s="198">
        <f t="shared" si="9"/>
        <v>1108</v>
      </c>
      <c r="T13" s="199">
        <f t="shared" si="10"/>
        <v>336</v>
      </c>
    </row>
    <row r="14" spans="1:20" x14ac:dyDescent="0.25">
      <c r="A14" s="108">
        <f t="shared" si="3"/>
        <v>2031</v>
      </c>
      <c r="B14" s="194">
        <v>0</v>
      </c>
      <c r="C14" s="194">
        <v>0</v>
      </c>
      <c r="D14" s="194">
        <f t="shared" si="1"/>
        <v>0</v>
      </c>
      <c r="E14" s="194">
        <f t="shared" si="1"/>
        <v>0</v>
      </c>
      <c r="F14" s="195">
        <v>0</v>
      </c>
      <c r="G14" s="196">
        <f t="shared" si="13"/>
        <v>0</v>
      </c>
      <c r="H14" s="194">
        <f t="shared" si="13"/>
        <v>0</v>
      </c>
      <c r="I14" s="194">
        <f t="shared" si="13"/>
        <v>0</v>
      </c>
      <c r="J14" s="194">
        <f t="shared" si="13"/>
        <v>0</v>
      </c>
      <c r="K14" s="195">
        <f t="shared" si="14"/>
        <v>0</v>
      </c>
      <c r="L14" s="196">
        <f t="shared" si="6"/>
        <v>0</v>
      </c>
      <c r="M14" s="194">
        <f t="shared" si="6"/>
        <v>0</v>
      </c>
      <c r="N14" s="194">
        <f t="shared" si="6"/>
        <v>0</v>
      </c>
      <c r="O14" s="194">
        <f t="shared" si="6"/>
        <v>0</v>
      </c>
      <c r="P14" s="195">
        <f t="shared" si="12"/>
        <v>0</v>
      </c>
      <c r="Q14" s="197">
        <f t="shared" si="7"/>
        <v>34320</v>
      </c>
      <c r="R14" s="198">
        <f t="shared" si="8"/>
        <v>4280</v>
      </c>
      <c r="S14" s="198">
        <f t="shared" si="9"/>
        <v>1108</v>
      </c>
      <c r="T14" s="199">
        <f t="shared" si="10"/>
        <v>336</v>
      </c>
    </row>
    <row r="15" spans="1:20" x14ac:dyDescent="0.25">
      <c r="A15" s="108">
        <f t="shared" si="3"/>
        <v>2032</v>
      </c>
      <c r="B15" s="194">
        <v>0</v>
      </c>
      <c r="C15" s="194">
        <v>0</v>
      </c>
      <c r="D15" s="194">
        <f t="shared" si="1"/>
        <v>0</v>
      </c>
      <c r="E15" s="194">
        <f t="shared" si="1"/>
        <v>0</v>
      </c>
      <c r="F15" s="195">
        <v>0</v>
      </c>
      <c r="G15" s="196">
        <f t="shared" ref="G15:J41" si="15">IF(B13-ROUND(B$6/$E$1,0)&gt;ROUND(B$6/$E$1,0),ROUND(-B$6/$E$1,0),-B14)</f>
        <v>0</v>
      </c>
      <c r="H15" s="194">
        <f t="shared" ref="H15:J22" si="16">IF(C13-ROUND(C$6/$E$1,0)&gt;ROUND(C$6/$E$1,0),ROUND(-C$6/$E$1,0),-C14)</f>
        <v>0</v>
      </c>
      <c r="I15" s="194">
        <f t="shared" si="16"/>
        <v>0</v>
      </c>
      <c r="J15" s="194">
        <f t="shared" si="16"/>
        <v>0</v>
      </c>
      <c r="K15" s="195">
        <f t="shared" ref="K15:K41" si="17">ROUND(-F14/$E$1,0)</f>
        <v>0</v>
      </c>
      <c r="L15" s="196">
        <v>0</v>
      </c>
      <c r="M15" s="194">
        <f t="shared" si="6"/>
        <v>0</v>
      </c>
      <c r="N15" s="194">
        <f t="shared" si="6"/>
        <v>0</v>
      </c>
      <c r="O15" s="194">
        <f t="shared" si="6"/>
        <v>0</v>
      </c>
      <c r="P15" s="195">
        <f t="shared" si="12"/>
        <v>0</v>
      </c>
      <c r="Q15" s="197">
        <f t="shared" si="7"/>
        <v>34320</v>
      </c>
      <c r="R15" s="198">
        <f t="shared" si="8"/>
        <v>4280</v>
      </c>
      <c r="S15" s="198">
        <f t="shared" si="9"/>
        <v>1108</v>
      </c>
      <c r="T15" s="199">
        <f t="shared" si="10"/>
        <v>336</v>
      </c>
    </row>
    <row r="16" spans="1:20" x14ac:dyDescent="0.25">
      <c r="A16" s="108">
        <f t="shared" si="3"/>
        <v>2033</v>
      </c>
      <c r="B16" s="194">
        <v>0</v>
      </c>
      <c r="C16" s="194">
        <v>0</v>
      </c>
      <c r="D16" s="194">
        <f t="shared" si="1"/>
        <v>0</v>
      </c>
      <c r="E16" s="194">
        <f t="shared" si="1"/>
        <v>0</v>
      </c>
      <c r="F16" s="195">
        <v>0</v>
      </c>
      <c r="G16" s="196">
        <f t="shared" si="15"/>
        <v>0</v>
      </c>
      <c r="H16" s="194">
        <f t="shared" si="16"/>
        <v>0</v>
      </c>
      <c r="I16" s="194">
        <f t="shared" si="16"/>
        <v>0</v>
      </c>
      <c r="J16" s="194">
        <f t="shared" si="16"/>
        <v>0</v>
      </c>
      <c r="K16" s="195">
        <f t="shared" si="17"/>
        <v>0</v>
      </c>
      <c r="L16" s="196">
        <v>0</v>
      </c>
      <c r="M16" s="194">
        <f t="shared" si="6"/>
        <v>0</v>
      </c>
      <c r="N16" s="194">
        <f t="shared" si="6"/>
        <v>0</v>
      </c>
      <c r="O16" s="194">
        <f t="shared" si="6"/>
        <v>0</v>
      </c>
      <c r="P16" s="195">
        <f t="shared" si="12"/>
        <v>0</v>
      </c>
      <c r="Q16" s="197">
        <f t="shared" si="7"/>
        <v>34320</v>
      </c>
      <c r="R16" s="198">
        <f t="shared" si="8"/>
        <v>4280</v>
      </c>
      <c r="S16" s="198">
        <f t="shared" si="9"/>
        <v>1108</v>
      </c>
      <c r="T16" s="199">
        <f t="shared" si="10"/>
        <v>336</v>
      </c>
    </row>
    <row r="17" spans="1:20" x14ac:dyDescent="0.25">
      <c r="A17" s="108">
        <f t="shared" si="3"/>
        <v>2034</v>
      </c>
      <c r="B17" s="194">
        <v>0</v>
      </c>
      <c r="C17" s="194">
        <v>0</v>
      </c>
      <c r="D17" s="194">
        <f t="shared" si="1"/>
        <v>0</v>
      </c>
      <c r="E17" s="194">
        <f t="shared" si="1"/>
        <v>0</v>
      </c>
      <c r="F17" s="195">
        <v>0</v>
      </c>
      <c r="G17" s="196">
        <f t="shared" si="15"/>
        <v>0</v>
      </c>
      <c r="H17" s="194">
        <f t="shared" si="16"/>
        <v>0</v>
      </c>
      <c r="I17" s="194">
        <f t="shared" si="16"/>
        <v>0</v>
      </c>
      <c r="J17" s="194">
        <f t="shared" si="16"/>
        <v>0</v>
      </c>
      <c r="K17" s="195">
        <f t="shared" si="17"/>
        <v>0</v>
      </c>
      <c r="L17" s="196">
        <v>0</v>
      </c>
      <c r="M17" s="194">
        <f t="shared" si="6"/>
        <v>0</v>
      </c>
      <c r="N17" s="194">
        <f t="shared" si="6"/>
        <v>0</v>
      </c>
      <c r="O17" s="194">
        <f t="shared" si="6"/>
        <v>0</v>
      </c>
      <c r="P17" s="195">
        <f t="shared" si="12"/>
        <v>0</v>
      </c>
      <c r="Q17" s="197">
        <f t="shared" si="7"/>
        <v>34320</v>
      </c>
      <c r="R17" s="198">
        <f t="shared" si="8"/>
        <v>4280</v>
      </c>
      <c r="S17" s="198">
        <f t="shared" si="9"/>
        <v>1108</v>
      </c>
      <c r="T17" s="199">
        <f t="shared" si="10"/>
        <v>336</v>
      </c>
    </row>
    <row r="18" spans="1:20" x14ac:dyDescent="0.25">
      <c r="A18" s="108">
        <f t="shared" si="3"/>
        <v>2035</v>
      </c>
      <c r="B18" s="194">
        <v>0</v>
      </c>
      <c r="C18" s="194">
        <v>0</v>
      </c>
      <c r="D18" s="194">
        <f t="shared" si="1"/>
        <v>0</v>
      </c>
      <c r="E18" s="194">
        <f t="shared" si="1"/>
        <v>0</v>
      </c>
      <c r="F18" s="195">
        <v>0</v>
      </c>
      <c r="G18" s="196">
        <f t="shared" si="15"/>
        <v>0</v>
      </c>
      <c r="H18" s="194">
        <f t="shared" si="16"/>
        <v>0</v>
      </c>
      <c r="I18" s="194">
        <f t="shared" si="16"/>
        <v>0</v>
      </c>
      <c r="J18" s="194">
        <f t="shared" si="16"/>
        <v>0</v>
      </c>
      <c r="K18" s="195">
        <f t="shared" si="17"/>
        <v>0</v>
      </c>
      <c r="L18" s="196">
        <v>0</v>
      </c>
      <c r="M18" s="194">
        <f t="shared" si="6"/>
        <v>0</v>
      </c>
      <c r="N18" s="194">
        <f t="shared" si="6"/>
        <v>0</v>
      </c>
      <c r="O18" s="194">
        <f t="shared" si="6"/>
        <v>0</v>
      </c>
      <c r="P18" s="195">
        <f t="shared" si="12"/>
        <v>0</v>
      </c>
      <c r="Q18" s="197">
        <f t="shared" si="7"/>
        <v>34320</v>
      </c>
      <c r="R18" s="198">
        <f t="shared" si="8"/>
        <v>4280</v>
      </c>
      <c r="S18" s="198">
        <f t="shared" si="9"/>
        <v>1108</v>
      </c>
      <c r="T18" s="199">
        <f t="shared" si="10"/>
        <v>336</v>
      </c>
    </row>
    <row r="19" spans="1:20" x14ac:dyDescent="0.25">
      <c r="A19" s="108">
        <f t="shared" si="3"/>
        <v>2036</v>
      </c>
      <c r="B19" s="194">
        <v>0</v>
      </c>
      <c r="C19" s="194">
        <v>0</v>
      </c>
      <c r="D19" s="194">
        <f t="shared" si="1"/>
        <v>0</v>
      </c>
      <c r="E19" s="194">
        <f t="shared" si="1"/>
        <v>0</v>
      </c>
      <c r="F19" s="195">
        <v>0</v>
      </c>
      <c r="G19" s="196">
        <f t="shared" si="15"/>
        <v>0</v>
      </c>
      <c r="H19" s="194">
        <f t="shared" si="16"/>
        <v>0</v>
      </c>
      <c r="I19" s="194">
        <f t="shared" si="16"/>
        <v>0</v>
      </c>
      <c r="J19" s="194">
        <f t="shared" si="16"/>
        <v>0</v>
      </c>
      <c r="K19" s="195">
        <f t="shared" si="17"/>
        <v>0</v>
      </c>
      <c r="L19" s="196">
        <v>0</v>
      </c>
      <c r="M19" s="194">
        <f t="shared" si="6"/>
        <v>0</v>
      </c>
      <c r="N19" s="194">
        <f t="shared" si="6"/>
        <v>0</v>
      </c>
      <c r="O19" s="194">
        <f t="shared" si="6"/>
        <v>0</v>
      </c>
      <c r="P19" s="195">
        <f t="shared" si="12"/>
        <v>0</v>
      </c>
      <c r="Q19" s="197">
        <f t="shared" si="7"/>
        <v>34320</v>
      </c>
      <c r="R19" s="198">
        <f t="shared" si="8"/>
        <v>4280</v>
      </c>
      <c r="S19" s="198">
        <f t="shared" si="9"/>
        <v>1108</v>
      </c>
      <c r="T19" s="199">
        <f t="shared" si="10"/>
        <v>336</v>
      </c>
    </row>
    <row r="20" spans="1:20" x14ac:dyDescent="0.25">
      <c r="A20" s="108">
        <f t="shared" si="3"/>
        <v>2037</v>
      </c>
      <c r="B20" s="194">
        <v>0</v>
      </c>
      <c r="C20" s="194">
        <v>0</v>
      </c>
      <c r="D20" s="194">
        <f t="shared" si="1"/>
        <v>0</v>
      </c>
      <c r="E20" s="194">
        <f t="shared" si="1"/>
        <v>0</v>
      </c>
      <c r="F20" s="195">
        <v>0</v>
      </c>
      <c r="G20" s="196">
        <f t="shared" si="15"/>
        <v>0</v>
      </c>
      <c r="H20" s="194">
        <f t="shared" si="16"/>
        <v>0</v>
      </c>
      <c r="I20" s="194">
        <f t="shared" si="16"/>
        <v>0</v>
      </c>
      <c r="J20" s="194">
        <f t="shared" si="16"/>
        <v>0</v>
      </c>
      <c r="K20" s="195">
        <f t="shared" si="17"/>
        <v>0</v>
      </c>
      <c r="L20" s="196">
        <v>0</v>
      </c>
      <c r="M20" s="194">
        <f t="shared" si="6"/>
        <v>0</v>
      </c>
      <c r="N20" s="194">
        <f t="shared" si="6"/>
        <v>0</v>
      </c>
      <c r="O20" s="194">
        <f t="shared" si="6"/>
        <v>0</v>
      </c>
      <c r="P20" s="195">
        <f t="shared" si="12"/>
        <v>0</v>
      </c>
      <c r="Q20" s="197">
        <f t="shared" si="7"/>
        <v>34320</v>
      </c>
      <c r="R20" s="198">
        <f t="shared" si="8"/>
        <v>4280</v>
      </c>
      <c r="S20" s="198">
        <f t="shared" si="9"/>
        <v>1108</v>
      </c>
      <c r="T20" s="199">
        <f t="shared" si="10"/>
        <v>336</v>
      </c>
    </row>
    <row r="21" spans="1:20" x14ac:dyDescent="0.25">
      <c r="A21" s="108">
        <f t="shared" si="3"/>
        <v>2038</v>
      </c>
      <c r="B21" s="194">
        <v>0</v>
      </c>
      <c r="C21" s="194">
        <v>0</v>
      </c>
      <c r="D21" s="194">
        <f t="shared" si="1"/>
        <v>0</v>
      </c>
      <c r="E21" s="194">
        <f t="shared" si="1"/>
        <v>0</v>
      </c>
      <c r="F21" s="195">
        <v>0</v>
      </c>
      <c r="G21" s="196">
        <f t="shared" si="15"/>
        <v>0</v>
      </c>
      <c r="H21" s="194">
        <f t="shared" si="16"/>
        <v>0</v>
      </c>
      <c r="I21" s="194">
        <f t="shared" si="16"/>
        <v>0</v>
      </c>
      <c r="J21" s="194">
        <f t="shared" si="16"/>
        <v>0</v>
      </c>
      <c r="K21" s="195">
        <f t="shared" si="17"/>
        <v>0</v>
      </c>
      <c r="L21" s="196">
        <v>0</v>
      </c>
      <c r="M21" s="194">
        <f t="shared" si="6"/>
        <v>0</v>
      </c>
      <c r="N21" s="194">
        <f t="shared" si="6"/>
        <v>0</v>
      </c>
      <c r="O21" s="194">
        <f t="shared" si="6"/>
        <v>0</v>
      </c>
      <c r="P21" s="195">
        <f t="shared" si="12"/>
        <v>0</v>
      </c>
      <c r="Q21" s="197">
        <f t="shared" si="7"/>
        <v>34320</v>
      </c>
      <c r="R21" s="198">
        <f t="shared" si="8"/>
        <v>4280</v>
      </c>
      <c r="S21" s="198">
        <f t="shared" si="9"/>
        <v>1108</v>
      </c>
      <c r="T21" s="199">
        <f t="shared" si="10"/>
        <v>336</v>
      </c>
    </row>
    <row r="22" spans="1:20" x14ac:dyDescent="0.25">
      <c r="A22" s="108">
        <f t="shared" si="3"/>
        <v>2039</v>
      </c>
      <c r="B22" s="194">
        <v>0</v>
      </c>
      <c r="C22" s="194">
        <v>0</v>
      </c>
      <c r="D22" s="194">
        <f t="shared" ref="D22:E41" si="18">D21+I22</f>
        <v>0</v>
      </c>
      <c r="E22" s="194">
        <f t="shared" si="18"/>
        <v>0</v>
      </c>
      <c r="F22" s="195">
        <v>0</v>
      </c>
      <c r="G22" s="196">
        <f t="shared" si="15"/>
        <v>0</v>
      </c>
      <c r="H22" s="194">
        <f t="shared" si="16"/>
        <v>0</v>
      </c>
      <c r="I22" s="194">
        <f t="shared" si="16"/>
        <v>0</v>
      </c>
      <c r="J22" s="194">
        <f t="shared" si="16"/>
        <v>0</v>
      </c>
      <c r="K22" s="195">
        <f t="shared" si="17"/>
        <v>0</v>
      </c>
      <c r="L22" s="196">
        <v>0</v>
      </c>
      <c r="M22" s="194">
        <f t="shared" si="6"/>
        <v>0</v>
      </c>
      <c r="N22" s="194">
        <f t="shared" si="6"/>
        <v>0</v>
      </c>
      <c r="O22" s="194">
        <f t="shared" si="6"/>
        <v>0</v>
      </c>
      <c r="P22" s="195">
        <f t="shared" si="12"/>
        <v>0</v>
      </c>
      <c r="Q22" s="197">
        <f t="shared" si="7"/>
        <v>34320</v>
      </c>
      <c r="R22" s="198">
        <f t="shared" si="8"/>
        <v>4280</v>
      </c>
      <c r="S22" s="198">
        <f t="shared" si="9"/>
        <v>1108</v>
      </c>
      <c r="T22" s="199">
        <f t="shared" si="10"/>
        <v>336</v>
      </c>
    </row>
    <row r="23" spans="1:20" x14ac:dyDescent="0.25">
      <c r="A23" s="108">
        <f t="shared" si="3"/>
        <v>2040</v>
      </c>
      <c r="B23" s="194">
        <v>0</v>
      </c>
      <c r="C23" s="194">
        <v>0</v>
      </c>
      <c r="D23" s="194">
        <f t="shared" si="18"/>
        <v>0</v>
      </c>
      <c r="E23" s="194">
        <f t="shared" si="18"/>
        <v>0</v>
      </c>
      <c r="F23" s="195">
        <v>0</v>
      </c>
      <c r="G23" s="196">
        <f t="shared" si="15"/>
        <v>0</v>
      </c>
      <c r="H23" s="194">
        <f t="shared" si="15"/>
        <v>0</v>
      </c>
      <c r="I23" s="194">
        <f t="shared" si="15"/>
        <v>0</v>
      </c>
      <c r="J23" s="194">
        <f t="shared" si="15"/>
        <v>0</v>
      </c>
      <c r="K23" s="195">
        <f t="shared" si="17"/>
        <v>0</v>
      </c>
      <c r="L23" s="196">
        <v>0</v>
      </c>
      <c r="M23" s="194">
        <f t="shared" ref="M23:O41" si="19">C22-C23</f>
        <v>0</v>
      </c>
      <c r="N23" s="194">
        <f t="shared" si="19"/>
        <v>0</v>
      </c>
      <c r="O23" s="194">
        <f t="shared" si="19"/>
        <v>0</v>
      </c>
      <c r="P23" s="195">
        <f t="shared" si="12"/>
        <v>0</v>
      </c>
      <c r="Q23" s="197">
        <f t="shared" si="7"/>
        <v>34320</v>
      </c>
      <c r="R23" s="198">
        <f t="shared" si="8"/>
        <v>4280</v>
      </c>
      <c r="S23" s="198">
        <f t="shared" si="9"/>
        <v>1108</v>
      </c>
      <c r="T23" s="199">
        <f t="shared" si="10"/>
        <v>336</v>
      </c>
    </row>
    <row r="24" spans="1:20" x14ac:dyDescent="0.25">
      <c r="A24" s="108">
        <f t="shared" si="3"/>
        <v>2041</v>
      </c>
      <c r="B24" s="194">
        <v>0</v>
      </c>
      <c r="C24" s="194">
        <v>0</v>
      </c>
      <c r="D24" s="194">
        <f t="shared" si="18"/>
        <v>0</v>
      </c>
      <c r="E24" s="194">
        <f t="shared" si="18"/>
        <v>0</v>
      </c>
      <c r="F24" s="195">
        <v>0</v>
      </c>
      <c r="G24" s="196">
        <f t="shared" si="15"/>
        <v>0</v>
      </c>
      <c r="H24" s="194">
        <f t="shared" si="15"/>
        <v>0</v>
      </c>
      <c r="I24" s="194">
        <f t="shared" si="15"/>
        <v>0</v>
      </c>
      <c r="J24" s="194">
        <f t="shared" si="15"/>
        <v>0</v>
      </c>
      <c r="K24" s="195">
        <f t="shared" si="17"/>
        <v>0</v>
      </c>
      <c r="L24" s="196">
        <v>0</v>
      </c>
      <c r="M24" s="194">
        <f t="shared" si="19"/>
        <v>0</v>
      </c>
      <c r="N24" s="194">
        <f t="shared" si="19"/>
        <v>0</v>
      </c>
      <c r="O24" s="194">
        <f t="shared" si="19"/>
        <v>0</v>
      </c>
      <c r="P24" s="195">
        <f t="shared" si="12"/>
        <v>0</v>
      </c>
      <c r="Q24" s="197">
        <f t="shared" si="7"/>
        <v>34320</v>
      </c>
      <c r="R24" s="198">
        <f t="shared" si="8"/>
        <v>4280</v>
      </c>
      <c r="S24" s="198">
        <f t="shared" si="9"/>
        <v>1108</v>
      </c>
      <c r="T24" s="199">
        <f t="shared" si="10"/>
        <v>336</v>
      </c>
    </row>
    <row r="25" spans="1:20" x14ac:dyDescent="0.25">
      <c r="A25" s="108">
        <f t="shared" si="3"/>
        <v>2042</v>
      </c>
      <c r="B25" s="194">
        <v>0</v>
      </c>
      <c r="C25" s="194">
        <v>0</v>
      </c>
      <c r="D25" s="194">
        <f t="shared" si="18"/>
        <v>0</v>
      </c>
      <c r="E25" s="194">
        <f t="shared" si="18"/>
        <v>0</v>
      </c>
      <c r="F25" s="195">
        <v>0</v>
      </c>
      <c r="G25" s="196">
        <f t="shared" si="15"/>
        <v>0</v>
      </c>
      <c r="H25" s="194">
        <f t="shared" si="15"/>
        <v>0</v>
      </c>
      <c r="I25" s="194">
        <f t="shared" si="15"/>
        <v>0</v>
      </c>
      <c r="J25" s="194">
        <f t="shared" si="15"/>
        <v>0</v>
      </c>
      <c r="K25" s="195">
        <f t="shared" si="17"/>
        <v>0</v>
      </c>
      <c r="L25" s="196">
        <v>0</v>
      </c>
      <c r="M25" s="194">
        <f t="shared" si="19"/>
        <v>0</v>
      </c>
      <c r="N25" s="194">
        <f t="shared" si="19"/>
        <v>0</v>
      </c>
      <c r="O25" s="194">
        <f t="shared" si="19"/>
        <v>0</v>
      </c>
      <c r="P25" s="195">
        <f t="shared" si="12"/>
        <v>0</v>
      </c>
      <c r="Q25" s="197">
        <f t="shared" si="7"/>
        <v>34320</v>
      </c>
      <c r="R25" s="198">
        <f t="shared" si="8"/>
        <v>4280</v>
      </c>
      <c r="S25" s="198">
        <f t="shared" si="9"/>
        <v>1108</v>
      </c>
      <c r="T25" s="199">
        <f t="shared" si="10"/>
        <v>336</v>
      </c>
    </row>
    <row r="26" spans="1:20" x14ac:dyDescent="0.25">
      <c r="A26" s="108">
        <f t="shared" si="3"/>
        <v>2043</v>
      </c>
      <c r="B26" s="194">
        <v>0</v>
      </c>
      <c r="C26" s="194">
        <v>0</v>
      </c>
      <c r="D26" s="194">
        <f t="shared" si="18"/>
        <v>0</v>
      </c>
      <c r="E26" s="194">
        <f t="shared" si="18"/>
        <v>0</v>
      </c>
      <c r="F26" s="195">
        <v>0</v>
      </c>
      <c r="G26" s="196">
        <f t="shared" si="15"/>
        <v>0</v>
      </c>
      <c r="H26" s="194">
        <f t="shared" si="15"/>
        <v>0</v>
      </c>
      <c r="I26" s="194">
        <f t="shared" si="15"/>
        <v>0</v>
      </c>
      <c r="J26" s="194">
        <f t="shared" si="15"/>
        <v>0</v>
      </c>
      <c r="K26" s="195">
        <f t="shared" si="17"/>
        <v>0</v>
      </c>
      <c r="L26" s="196">
        <v>0</v>
      </c>
      <c r="M26" s="194">
        <f t="shared" si="19"/>
        <v>0</v>
      </c>
      <c r="N26" s="194">
        <f t="shared" si="19"/>
        <v>0</v>
      </c>
      <c r="O26" s="194">
        <f t="shared" si="19"/>
        <v>0</v>
      </c>
      <c r="P26" s="195">
        <f t="shared" si="12"/>
        <v>0</v>
      </c>
      <c r="Q26" s="197">
        <f t="shared" si="7"/>
        <v>34320</v>
      </c>
      <c r="R26" s="198">
        <f t="shared" si="8"/>
        <v>4280</v>
      </c>
      <c r="S26" s="198">
        <f t="shared" si="9"/>
        <v>1108</v>
      </c>
      <c r="T26" s="199">
        <f t="shared" si="10"/>
        <v>336</v>
      </c>
    </row>
    <row r="27" spans="1:20" x14ac:dyDescent="0.25">
      <c r="A27" s="108">
        <f t="shared" si="3"/>
        <v>2044</v>
      </c>
      <c r="B27" s="194">
        <v>0</v>
      </c>
      <c r="C27" s="194">
        <v>0</v>
      </c>
      <c r="D27" s="194">
        <f t="shared" si="18"/>
        <v>0</v>
      </c>
      <c r="E27" s="194">
        <f t="shared" si="18"/>
        <v>0</v>
      </c>
      <c r="F27" s="195">
        <v>0</v>
      </c>
      <c r="G27" s="196">
        <f t="shared" si="15"/>
        <v>0</v>
      </c>
      <c r="H27" s="194">
        <f t="shared" si="15"/>
        <v>0</v>
      </c>
      <c r="I27" s="194">
        <f t="shared" si="15"/>
        <v>0</v>
      </c>
      <c r="J27" s="194">
        <f t="shared" si="15"/>
        <v>0</v>
      </c>
      <c r="K27" s="195">
        <f t="shared" si="17"/>
        <v>0</v>
      </c>
      <c r="L27" s="196">
        <v>0</v>
      </c>
      <c r="M27" s="194">
        <f t="shared" si="19"/>
        <v>0</v>
      </c>
      <c r="N27" s="194">
        <f t="shared" si="19"/>
        <v>0</v>
      </c>
      <c r="O27" s="194">
        <f t="shared" si="19"/>
        <v>0</v>
      </c>
      <c r="P27" s="195">
        <f t="shared" si="12"/>
        <v>0</v>
      </c>
      <c r="Q27" s="197">
        <f t="shared" si="7"/>
        <v>34320</v>
      </c>
      <c r="R27" s="198">
        <f t="shared" si="8"/>
        <v>4280</v>
      </c>
      <c r="S27" s="198">
        <f t="shared" si="9"/>
        <v>1108</v>
      </c>
      <c r="T27" s="199">
        <f t="shared" si="10"/>
        <v>336</v>
      </c>
    </row>
    <row r="28" spans="1:20" x14ac:dyDescent="0.25">
      <c r="A28" s="108">
        <f t="shared" si="3"/>
        <v>2045</v>
      </c>
      <c r="B28" s="194">
        <v>0</v>
      </c>
      <c r="C28" s="194">
        <v>0</v>
      </c>
      <c r="D28" s="194">
        <f t="shared" si="18"/>
        <v>0</v>
      </c>
      <c r="E28" s="194">
        <f t="shared" si="18"/>
        <v>0</v>
      </c>
      <c r="F28" s="195">
        <v>0</v>
      </c>
      <c r="G28" s="196">
        <f t="shared" si="15"/>
        <v>0</v>
      </c>
      <c r="H28" s="194">
        <f t="shared" si="15"/>
        <v>0</v>
      </c>
      <c r="I28" s="194">
        <f t="shared" si="15"/>
        <v>0</v>
      </c>
      <c r="J28" s="194">
        <f t="shared" si="15"/>
        <v>0</v>
      </c>
      <c r="K28" s="195">
        <f t="shared" si="17"/>
        <v>0</v>
      </c>
      <c r="L28" s="196">
        <v>0</v>
      </c>
      <c r="M28" s="194">
        <f t="shared" si="19"/>
        <v>0</v>
      </c>
      <c r="N28" s="194">
        <f t="shared" si="19"/>
        <v>0</v>
      </c>
      <c r="O28" s="194">
        <f t="shared" si="19"/>
        <v>0</v>
      </c>
      <c r="P28" s="195">
        <f t="shared" si="12"/>
        <v>0</v>
      </c>
      <c r="Q28" s="197">
        <f t="shared" si="7"/>
        <v>34320</v>
      </c>
      <c r="R28" s="198">
        <f t="shared" si="8"/>
        <v>4280</v>
      </c>
      <c r="S28" s="198">
        <f t="shared" si="9"/>
        <v>1108</v>
      </c>
      <c r="T28" s="199">
        <f t="shared" si="10"/>
        <v>336</v>
      </c>
    </row>
    <row r="29" spans="1:20" x14ac:dyDescent="0.25">
      <c r="A29" s="108">
        <f t="shared" si="3"/>
        <v>2046</v>
      </c>
      <c r="B29" s="194">
        <v>0</v>
      </c>
      <c r="C29" s="194">
        <v>0</v>
      </c>
      <c r="D29" s="194">
        <f t="shared" si="18"/>
        <v>0</v>
      </c>
      <c r="E29" s="194">
        <f t="shared" si="18"/>
        <v>0</v>
      </c>
      <c r="F29" s="195">
        <v>0</v>
      </c>
      <c r="G29" s="196">
        <f t="shared" si="15"/>
        <v>0</v>
      </c>
      <c r="H29" s="194">
        <f t="shared" si="15"/>
        <v>0</v>
      </c>
      <c r="I29" s="194">
        <f t="shared" si="15"/>
        <v>0</v>
      </c>
      <c r="J29" s="194">
        <f t="shared" si="15"/>
        <v>0</v>
      </c>
      <c r="K29" s="195">
        <f t="shared" si="17"/>
        <v>0</v>
      </c>
      <c r="L29" s="196">
        <v>0</v>
      </c>
      <c r="M29" s="194">
        <f t="shared" si="19"/>
        <v>0</v>
      </c>
      <c r="N29" s="194">
        <f t="shared" si="19"/>
        <v>0</v>
      </c>
      <c r="O29" s="194">
        <f t="shared" si="19"/>
        <v>0</v>
      </c>
      <c r="P29" s="195">
        <f t="shared" si="12"/>
        <v>0</v>
      </c>
      <c r="Q29" s="197">
        <f t="shared" si="7"/>
        <v>34320</v>
      </c>
      <c r="R29" s="198">
        <f t="shared" si="8"/>
        <v>4280</v>
      </c>
      <c r="S29" s="198">
        <f t="shared" si="9"/>
        <v>1108</v>
      </c>
      <c r="T29" s="199">
        <f t="shared" si="10"/>
        <v>336</v>
      </c>
    </row>
    <row r="30" spans="1:20" x14ac:dyDescent="0.25">
      <c r="A30" s="108">
        <f t="shared" si="3"/>
        <v>2047</v>
      </c>
      <c r="B30" s="194">
        <v>0</v>
      </c>
      <c r="C30" s="194">
        <v>0</v>
      </c>
      <c r="D30" s="194">
        <f t="shared" si="18"/>
        <v>0</v>
      </c>
      <c r="E30" s="194">
        <f t="shared" si="18"/>
        <v>0</v>
      </c>
      <c r="F30" s="195">
        <v>0</v>
      </c>
      <c r="G30" s="196">
        <f t="shared" si="15"/>
        <v>0</v>
      </c>
      <c r="H30" s="194">
        <f t="shared" si="15"/>
        <v>0</v>
      </c>
      <c r="I30" s="194">
        <f t="shared" si="15"/>
        <v>0</v>
      </c>
      <c r="J30" s="194">
        <f t="shared" si="15"/>
        <v>0</v>
      </c>
      <c r="K30" s="195">
        <f t="shared" si="17"/>
        <v>0</v>
      </c>
      <c r="L30" s="196">
        <v>0</v>
      </c>
      <c r="M30" s="194">
        <f t="shared" si="19"/>
        <v>0</v>
      </c>
      <c r="N30" s="194">
        <f t="shared" si="19"/>
        <v>0</v>
      </c>
      <c r="O30" s="194">
        <f t="shared" si="19"/>
        <v>0</v>
      </c>
      <c r="P30" s="195">
        <f t="shared" si="12"/>
        <v>0</v>
      </c>
      <c r="Q30" s="197">
        <f t="shared" si="7"/>
        <v>34320</v>
      </c>
      <c r="R30" s="198">
        <f t="shared" si="8"/>
        <v>4280</v>
      </c>
      <c r="S30" s="198">
        <f t="shared" si="9"/>
        <v>1108</v>
      </c>
      <c r="T30" s="199">
        <f t="shared" si="10"/>
        <v>336</v>
      </c>
    </row>
    <row r="31" spans="1:20" x14ac:dyDescent="0.25">
      <c r="A31" s="108">
        <f t="shared" si="3"/>
        <v>2048</v>
      </c>
      <c r="B31" s="194">
        <v>0</v>
      </c>
      <c r="C31" s="194">
        <v>0</v>
      </c>
      <c r="D31" s="194">
        <f t="shared" si="18"/>
        <v>0</v>
      </c>
      <c r="E31" s="194">
        <f t="shared" si="18"/>
        <v>0</v>
      </c>
      <c r="F31" s="195">
        <v>0</v>
      </c>
      <c r="G31" s="196">
        <f t="shared" si="15"/>
        <v>0</v>
      </c>
      <c r="H31" s="194">
        <f t="shared" si="15"/>
        <v>0</v>
      </c>
      <c r="I31" s="194">
        <f t="shared" si="15"/>
        <v>0</v>
      </c>
      <c r="J31" s="194">
        <f t="shared" si="15"/>
        <v>0</v>
      </c>
      <c r="K31" s="195">
        <f t="shared" si="17"/>
        <v>0</v>
      </c>
      <c r="L31" s="196">
        <v>0</v>
      </c>
      <c r="M31" s="194">
        <f t="shared" si="19"/>
        <v>0</v>
      </c>
      <c r="N31" s="194">
        <f t="shared" si="19"/>
        <v>0</v>
      </c>
      <c r="O31" s="194">
        <f t="shared" si="19"/>
        <v>0</v>
      </c>
      <c r="P31" s="195">
        <f t="shared" si="12"/>
        <v>0</v>
      </c>
      <c r="Q31" s="197">
        <f t="shared" si="7"/>
        <v>34320</v>
      </c>
      <c r="R31" s="198">
        <f t="shared" si="8"/>
        <v>4280</v>
      </c>
      <c r="S31" s="198">
        <f t="shared" si="9"/>
        <v>1108</v>
      </c>
      <c r="T31" s="199">
        <f t="shared" si="10"/>
        <v>336</v>
      </c>
    </row>
    <row r="32" spans="1:20" x14ac:dyDescent="0.25">
      <c r="A32" s="108">
        <f t="shared" si="3"/>
        <v>2049</v>
      </c>
      <c r="B32" s="194">
        <v>0</v>
      </c>
      <c r="C32" s="194">
        <v>0</v>
      </c>
      <c r="D32" s="194">
        <f t="shared" si="18"/>
        <v>0</v>
      </c>
      <c r="E32" s="194">
        <f t="shared" si="18"/>
        <v>0</v>
      </c>
      <c r="F32" s="195">
        <v>0</v>
      </c>
      <c r="G32" s="196">
        <f t="shared" si="15"/>
        <v>0</v>
      </c>
      <c r="H32" s="194">
        <f t="shared" si="15"/>
        <v>0</v>
      </c>
      <c r="I32" s="194">
        <f t="shared" si="15"/>
        <v>0</v>
      </c>
      <c r="J32" s="194">
        <f t="shared" si="15"/>
        <v>0</v>
      </c>
      <c r="K32" s="195">
        <f t="shared" si="17"/>
        <v>0</v>
      </c>
      <c r="L32" s="196">
        <v>0</v>
      </c>
      <c r="M32" s="194">
        <f t="shared" si="19"/>
        <v>0</v>
      </c>
      <c r="N32" s="194">
        <f t="shared" si="19"/>
        <v>0</v>
      </c>
      <c r="O32" s="194">
        <f t="shared" si="19"/>
        <v>0</v>
      </c>
      <c r="P32" s="195">
        <f t="shared" si="12"/>
        <v>0</v>
      </c>
      <c r="Q32" s="197">
        <f t="shared" si="7"/>
        <v>34320</v>
      </c>
      <c r="R32" s="198">
        <f t="shared" si="8"/>
        <v>4280</v>
      </c>
      <c r="S32" s="198">
        <f t="shared" si="9"/>
        <v>1108</v>
      </c>
      <c r="T32" s="199">
        <f t="shared" si="10"/>
        <v>336</v>
      </c>
    </row>
    <row r="33" spans="1:20" x14ac:dyDescent="0.25">
      <c r="A33" s="108">
        <f t="shared" si="3"/>
        <v>2050</v>
      </c>
      <c r="B33" s="194">
        <v>0</v>
      </c>
      <c r="C33" s="194">
        <v>0</v>
      </c>
      <c r="D33" s="194">
        <f t="shared" si="18"/>
        <v>0</v>
      </c>
      <c r="E33" s="194">
        <f t="shared" si="18"/>
        <v>0</v>
      </c>
      <c r="F33" s="195">
        <v>0</v>
      </c>
      <c r="G33" s="196">
        <f t="shared" si="15"/>
        <v>0</v>
      </c>
      <c r="H33" s="194">
        <f t="shared" si="15"/>
        <v>0</v>
      </c>
      <c r="I33" s="194">
        <f t="shared" si="15"/>
        <v>0</v>
      </c>
      <c r="J33" s="194">
        <f t="shared" si="15"/>
        <v>0</v>
      </c>
      <c r="K33" s="195">
        <f t="shared" si="17"/>
        <v>0</v>
      </c>
      <c r="L33" s="196">
        <v>0</v>
      </c>
      <c r="M33" s="194">
        <f t="shared" si="19"/>
        <v>0</v>
      </c>
      <c r="N33" s="194">
        <f t="shared" si="19"/>
        <v>0</v>
      </c>
      <c r="O33" s="194">
        <f t="shared" si="19"/>
        <v>0</v>
      </c>
      <c r="P33" s="195">
        <f t="shared" si="12"/>
        <v>0</v>
      </c>
      <c r="Q33" s="197">
        <f t="shared" si="7"/>
        <v>34320</v>
      </c>
      <c r="R33" s="198">
        <f t="shared" si="8"/>
        <v>4280</v>
      </c>
      <c r="S33" s="198">
        <f t="shared" si="9"/>
        <v>1108</v>
      </c>
      <c r="T33" s="199">
        <f t="shared" si="10"/>
        <v>336</v>
      </c>
    </row>
    <row r="34" spans="1:20" x14ac:dyDescent="0.25">
      <c r="A34" s="108">
        <f t="shared" si="3"/>
        <v>2051</v>
      </c>
      <c r="B34" s="194">
        <v>0</v>
      </c>
      <c r="C34" s="194">
        <v>0</v>
      </c>
      <c r="D34" s="194">
        <f t="shared" si="18"/>
        <v>0</v>
      </c>
      <c r="E34" s="194">
        <f t="shared" si="18"/>
        <v>0</v>
      </c>
      <c r="F34" s="195">
        <v>0</v>
      </c>
      <c r="G34" s="196">
        <f t="shared" si="15"/>
        <v>0</v>
      </c>
      <c r="H34" s="194">
        <f t="shared" si="15"/>
        <v>0</v>
      </c>
      <c r="I34" s="194">
        <f t="shared" si="15"/>
        <v>0</v>
      </c>
      <c r="J34" s="194">
        <f t="shared" si="15"/>
        <v>0</v>
      </c>
      <c r="K34" s="195">
        <f t="shared" si="17"/>
        <v>0</v>
      </c>
      <c r="L34" s="196">
        <v>0</v>
      </c>
      <c r="M34" s="194">
        <f t="shared" si="19"/>
        <v>0</v>
      </c>
      <c r="N34" s="194">
        <f t="shared" si="19"/>
        <v>0</v>
      </c>
      <c r="O34" s="194">
        <f t="shared" si="19"/>
        <v>0</v>
      </c>
      <c r="P34" s="195">
        <f t="shared" si="12"/>
        <v>0</v>
      </c>
      <c r="Q34" s="197">
        <f t="shared" si="7"/>
        <v>34320</v>
      </c>
      <c r="R34" s="198">
        <f t="shared" si="8"/>
        <v>4280</v>
      </c>
      <c r="S34" s="198">
        <f t="shared" si="9"/>
        <v>1108</v>
      </c>
      <c r="T34" s="199">
        <f t="shared" si="10"/>
        <v>336</v>
      </c>
    </row>
    <row r="35" spans="1:20" x14ac:dyDescent="0.25">
      <c r="A35" s="108">
        <f t="shared" si="3"/>
        <v>2052</v>
      </c>
      <c r="B35" s="194">
        <v>0</v>
      </c>
      <c r="C35" s="194">
        <v>0</v>
      </c>
      <c r="D35" s="194">
        <f t="shared" si="18"/>
        <v>0</v>
      </c>
      <c r="E35" s="194">
        <f t="shared" si="18"/>
        <v>0</v>
      </c>
      <c r="F35" s="195">
        <v>0</v>
      </c>
      <c r="G35" s="196">
        <f t="shared" si="15"/>
        <v>0</v>
      </c>
      <c r="H35" s="194">
        <f t="shared" si="15"/>
        <v>0</v>
      </c>
      <c r="I35" s="194">
        <f t="shared" si="15"/>
        <v>0</v>
      </c>
      <c r="J35" s="194">
        <f t="shared" si="15"/>
        <v>0</v>
      </c>
      <c r="K35" s="195">
        <f t="shared" si="17"/>
        <v>0</v>
      </c>
      <c r="L35" s="196">
        <v>0</v>
      </c>
      <c r="M35" s="194">
        <f t="shared" si="19"/>
        <v>0</v>
      </c>
      <c r="N35" s="194">
        <f t="shared" si="19"/>
        <v>0</v>
      </c>
      <c r="O35" s="194">
        <f t="shared" si="19"/>
        <v>0</v>
      </c>
      <c r="P35" s="195">
        <f t="shared" si="12"/>
        <v>0</v>
      </c>
      <c r="Q35" s="197">
        <f t="shared" si="7"/>
        <v>34320</v>
      </c>
      <c r="R35" s="198">
        <f t="shared" si="8"/>
        <v>4280</v>
      </c>
      <c r="S35" s="198">
        <f t="shared" si="9"/>
        <v>1108</v>
      </c>
      <c r="T35" s="199">
        <f t="shared" si="10"/>
        <v>336</v>
      </c>
    </row>
    <row r="36" spans="1:20" x14ac:dyDescent="0.25">
      <c r="A36" s="108">
        <f t="shared" si="3"/>
        <v>2053</v>
      </c>
      <c r="B36" s="194">
        <v>0</v>
      </c>
      <c r="C36" s="194">
        <v>0</v>
      </c>
      <c r="D36" s="194">
        <f t="shared" si="18"/>
        <v>0</v>
      </c>
      <c r="E36" s="194">
        <f t="shared" si="18"/>
        <v>0</v>
      </c>
      <c r="F36" s="195">
        <v>0</v>
      </c>
      <c r="G36" s="196">
        <f t="shared" si="15"/>
        <v>0</v>
      </c>
      <c r="H36" s="194">
        <f t="shared" si="15"/>
        <v>0</v>
      </c>
      <c r="I36" s="194">
        <f t="shared" si="15"/>
        <v>0</v>
      </c>
      <c r="J36" s="194">
        <f t="shared" si="15"/>
        <v>0</v>
      </c>
      <c r="K36" s="195">
        <f t="shared" si="17"/>
        <v>0</v>
      </c>
      <c r="L36" s="196">
        <v>0</v>
      </c>
      <c r="M36" s="194">
        <f t="shared" si="19"/>
        <v>0</v>
      </c>
      <c r="N36" s="194">
        <f t="shared" si="19"/>
        <v>0</v>
      </c>
      <c r="O36" s="194">
        <f t="shared" si="19"/>
        <v>0</v>
      </c>
      <c r="P36" s="195">
        <f t="shared" si="12"/>
        <v>0</v>
      </c>
      <c r="Q36" s="197">
        <f t="shared" si="7"/>
        <v>34320</v>
      </c>
      <c r="R36" s="198">
        <f t="shared" si="8"/>
        <v>4280</v>
      </c>
      <c r="S36" s="198">
        <f t="shared" si="9"/>
        <v>1108</v>
      </c>
      <c r="T36" s="199">
        <f t="shared" si="10"/>
        <v>336</v>
      </c>
    </row>
    <row r="37" spans="1:20" x14ac:dyDescent="0.25">
      <c r="A37" s="108">
        <f t="shared" si="3"/>
        <v>2054</v>
      </c>
      <c r="B37" s="194">
        <v>0</v>
      </c>
      <c r="C37" s="194">
        <v>0</v>
      </c>
      <c r="D37" s="194">
        <f t="shared" si="18"/>
        <v>0</v>
      </c>
      <c r="E37" s="194">
        <f t="shared" si="18"/>
        <v>0</v>
      </c>
      <c r="F37" s="195">
        <v>0</v>
      </c>
      <c r="G37" s="196">
        <f t="shared" si="15"/>
        <v>0</v>
      </c>
      <c r="H37" s="194">
        <f t="shared" si="15"/>
        <v>0</v>
      </c>
      <c r="I37" s="194">
        <f t="shared" si="15"/>
        <v>0</v>
      </c>
      <c r="J37" s="194">
        <f t="shared" si="15"/>
        <v>0</v>
      </c>
      <c r="K37" s="195">
        <f t="shared" si="17"/>
        <v>0</v>
      </c>
      <c r="L37" s="196">
        <v>0</v>
      </c>
      <c r="M37" s="194">
        <f t="shared" si="19"/>
        <v>0</v>
      </c>
      <c r="N37" s="194">
        <f t="shared" si="19"/>
        <v>0</v>
      </c>
      <c r="O37" s="194">
        <f t="shared" si="19"/>
        <v>0</v>
      </c>
      <c r="P37" s="195">
        <f t="shared" si="12"/>
        <v>0</v>
      </c>
      <c r="Q37" s="197">
        <f t="shared" si="7"/>
        <v>34320</v>
      </c>
      <c r="R37" s="198">
        <f t="shared" si="8"/>
        <v>4280</v>
      </c>
      <c r="S37" s="198">
        <f t="shared" si="9"/>
        <v>1108</v>
      </c>
      <c r="T37" s="199">
        <f t="shared" si="10"/>
        <v>336</v>
      </c>
    </row>
    <row r="38" spans="1:20" x14ac:dyDescent="0.25">
      <c r="A38" s="108">
        <f t="shared" si="3"/>
        <v>2055</v>
      </c>
      <c r="B38" s="194">
        <v>0</v>
      </c>
      <c r="C38" s="194">
        <v>0</v>
      </c>
      <c r="D38" s="194">
        <f t="shared" si="18"/>
        <v>0</v>
      </c>
      <c r="E38" s="194">
        <f t="shared" si="18"/>
        <v>0</v>
      </c>
      <c r="F38" s="195">
        <v>0</v>
      </c>
      <c r="G38" s="196">
        <f t="shared" si="15"/>
        <v>0</v>
      </c>
      <c r="H38" s="194">
        <f t="shared" si="15"/>
        <v>0</v>
      </c>
      <c r="I38" s="194">
        <f t="shared" si="15"/>
        <v>0</v>
      </c>
      <c r="J38" s="194">
        <f t="shared" si="15"/>
        <v>0</v>
      </c>
      <c r="K38" s="195">
        <f t="shared" si="17"/>
        <v>0</v>
      </c>
      <c r="L38" s="196">
        <v>0</v>
      </c>
      <c r="M38" s="194">
        <f t="shared" si="19"/>
        <v>0</v>
      </c>
      <c r="N38" s="194">
        <f t="shared" si="19"/>
        <v>0</v>
      </c>
      <c r="O38" s="194">
        <f t="shared" si="19"/>
        <v>0</v>
      </c>
      <c r="P38" s="195">
        <f t="shared" si="12"/>
        <v>0</v>
      </c>
      <c r="Q38" s="197">
        <f t="shared" si="7"/>
        <v>34320</v>
      </c>
      <c r="R38" s="198">
        <f t="shared" si="8"/>
        <v>4280</v>
      </c>
      <c r="S38" s="198">
        <f t="shared" si="9"/>
        <v>1108</v>
      </c>
      <c r="T38" s="199">
        <f t="shared" si="10"/>
        <v>336</v>
      </c>
    </row>
    <row r="39" spans="1:20" x14ac:dyDescent="0.25">
      <c r="A39" s="108">
        <f t="shared" si="3"/>
        <v>2056</v>
      </c>
      <c r="B39" s="194">
        <v>0</v>
      </c>
      <c r="C39" s="194">
        <v>0</v>
      </c>
      <c r="D39" s="194">
        <f t="shared" si="18"/>
        <v>0</v>
      </c>
      <c r="E39" s="194">
        <f t="shared" si="18"/>
        <v>0</v>
      </c>
      <c r="F39" s="195">
        <v>0</v>
      </c>
      <c r="G39" s="196">
        <f t="shared" si="15"/>
        <v>0</v>
      </c>
      <c r="H39" s="194">
        <f t="shared" si="15"/>
        <v>0</v>
      </c>
      <c r="I39" s="194">
        <f t="shared" si="15"/>
        <v>0</v>
      </c>
      <c r="J39" s="194">
        <f t="shared" si="15"/>
        <v>0</v>
      </c>
      <c r="K39" s="195">
        <f t="shared" si="17"/>
        <v>0</v>
      </c>
      <c r="L39" s="196">
        <v>0</v>
      </c>
      <c r="M39" s="194">
        <f t="shared" si="19"/>
        <v>0</v>
      </c>
      <c r="N39" s="194">
        <f t="shared" si="19"/>
        <v>0</v>
      </c>
      <c r="O39" s="194">
        <f t="shared" si="19"/>
        <v>0</v>
      </c>
      <c r="P39" s="195">
        <f t="shared" si="12"/>
        <v>0</v>
      </c>
      <c r="Q39" s="197">
        <f t="shared" si="7"/>
        <v>34320</v>
      </c>
      <c r="R39" s="198">
        <f t="shared" si="8"/>
        <v>4280</v>
      </c>
      <c r="S39" s="198">
        <f t="shared" si="9"/>
        <v>1108</v>
      </c>
      <c r="T39" s="199">
        <f t="shared" si="10"/>
        <v>336</v>
      </c>
    </row>
    <row r="40" spans="1:20" x14ac:dyDescent="0.25">
      <c r="A40" s="108">
        <f t="shared" si="3"/>
        <v>2057</v>
      </c>
      <c r="B40" s="194">
        <v>0</v>
      </c>
      <c r="C40" s="194">
        <v>0</v>
      </c>
      <c r="D40" s="194">
        <f t="shared" si="18"/>
        <v>0</v>
      </c>
      <c r="E40" s="194">
        <f t="shared" si="18"/>
        <v>0</v>
      </c>
      <c r="F40" s="195">
        <v>0</v>
      </c>
      <c r="G40" s="196">
        <f t="shared" si="15"/>
        <v>0</v>
      </c>
      <c r="H40" s="194">
        <f t="shared" si="15"/>
        <v>0</v>
      </c>
      <c r="I40" s="194">
        <f t="shared" si="15"/>
        <v>0</v>
      </c>
      <c r="J40" s="194">
        <f t="shared" si="15"/>
        <v>0</v>
      </c>
      <c r="K40" s="195">
        <f t="shared" si="17"/>
        <v>0</v>
      </c>
      <c r="L40" s="196">
        <v>0</v>
      </c>
      <c r="M40" s="194">
        <f t="shared" si="19"/>
        <v>0</v>
      </c>
      <c r="N40" s="194">
        <f t="shared" si="19"/>
        <v>0</v>
      </c>
      <c r="O40" s="194">
        <f t="shared" si="19"/>
        <v>0</v>
      </c>
      <c r="P40" s="195">
        <f t="shared" si="12"/>
        <v>0</v>
      </c>
      <c r="Q40" s="197">
        <v>0</v>
      </c>
      <c r="R40" s="198">
        <v>0</v>
      </c>
      <c r="S40" s="198">
        <v>0</v>
      </c>
      <c r="T40" s="199">
        <v>0</v>
      </c>
    </row>
    <row r="41" spans="1:20" ht="15.75" thickBot="1" x14ac:dyDescent="0.3">
      <c r="A41" s="200">
        <v>2058</v>
      </c>
      <c r="B41" s="201">
        <v>0</v>
      </c>
      <c r="C41" s="201">
        <v>0</v>
      </c>
      <c r="D41" s="201">
        <f t="shared" si="18"/>
        <v>0</v>
      </c>
      <c r="E41" s="201">
        <f t="shared" si="18"/>
        <v>0</v>
      </c>
      <c r="F41" s="202">
        <v>0</v>
      </c>
      <c r="G41" s="203">
        <f t="shared" si="15"/>
        <v>0</v>
      </c>
      <c r="H41" s="201">
        <f t="shared" si="15"/>
        <v>0</v>
      </c>
      <c r="I41" s="201">
        <f t="shared" si="15"/>
        <v>0</v>
      </c>
      <c r="J41" s="201">
        <f t="shared" si="15"/>
        <v>0</v>
      </c>
      <c r="K41" s="202">
        <f t="shared" si="17"/>
        <v>0</v>
      </c>
      <c r="L41" s="203">
        <v>0</v>
      </c>
      <c r="M41" s="201">
        <f t="shared" si="19"/>
        <v>0</v>
      </c>
      <c r="N41" s="201">
        <f t="shared" si="19"/>
        <v>0</v>
      </c>
      <c r="O41" s="201">
        <f t="shared" si="19"/>
        <v>0</v>
      </c>
      <c r="P41" s="202">
        <f t="shared" si="12"/>
        <v>0</v>
      </c>
      <c r="Q41" s="204">
        <v>0</v>
      </c>
      <c r="R41" s="205">
        <v>0</v>
      </c>
      <c r="S41" s="205">
        <v>0</v>
      </c>
      <c r="T41" s="206">
        <v>0</v>
      </c>
    </row>
  </sheetData>
  <mergeCells count="4">
    <mergeCell ref="A2:F2"/>
    <mergeCell ref="G2:K2"/>
    <mergeCell ref="Q2:T2"/>
    <mergeCell ref="L2:P2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63"/>
  <sheetViews>
    <sheetView topLeftCell="M1" zoomScale="70" zoomScaleNormal="70" workbookViewId="0">
      <selection activeCell="AG10" sqref="AG10:AK10"/>
    </sheetView>
  </sheetViews>
  <sheetFormatPr defaultRowHeight="14.25" x14ac:dyDescent="0.2"/>
  <cols>
    <col min="1" max="1" width="22.85546875" style="126" customWidth="1"/>
    <col min="2" max="2" width="13.5703125" style="126" customWidth="1"/>
    <col min="3" max="5" width="9.140625" style="126"/>
    <col min="6" max="6" width="19.7109375" style="126" customWidth="1"/>
    <col min="7" max="7" width="7" style="126" customWidth="1"/>
    <col min="8" max="8" width="16" style="126" customWidth="1"/>
    <col min="9" max="9" width="14.140625" style="126" customWidth="1"/>
    <col min="10" max="10" width="11.85546875" style="126" bestFit="1" customWidth="1"/>
    <col min="11" max="11" width="14" style="126" customWidth="1"/>
    <col min="12" max="12" width="19.140625" style="126" customWidth="1"/>
    <col min="13" max="13" width="10.5703125" style="126" customWidth="1"/>
    <col min="14" max="14" width="22.85546875" style="126" hidden="1" customWidth="1"/>
    <col min="15" max="15" width="11.5703125" style="126" hidden="1" customWidth="1"/>
    <col min="16" max="16" width="10.5703125" style="126" hidden="1" customWidth="1"/>
    <col min="17" max="48" width="10.5703125" style="126" bestFit="1" customWidth="1"/>
    <col min="49" max="49" width="13.28515625" style="126" bestFit="1" customWidth="1"/>
    <col min="50" max="50" width="13.85546875" style="126" customWidth="1"/>
    <col min="51" max="16384" width="9.140625" style="126"/>
  </cols>
  <sheetData>
    <row r="1" spans="1:50" ht="15" x14ac:dyDescent="0.25">
      <c r="A1" s="162" t="s">
        <v>146</v>
      </c>
    </row>
    <row r="2" spans="1:50" ht="15" x14ac:dyDescent="0.25">
      <c r="A2" s="162"/>
      <c r="B2" s="163"/>
      <c r="C2" s="163"/>
      <c r="D2" s="163"/>
      <c r="E2" s="163"/>
      <c r="H2" s="426" t="s">
        <v>171</v>
      </c>
      <c r="I2" s="163"/>
      <c r="J2" s="163"/>
      <c r="K2" s="163"/>
      <c r="L2" s="163"/>
      <c r="M2" s="163"/>
      <c r="N2" s="158"/>
      <c r="O2" s="163"/>
    </row>
    <row r="3" spans="1:50" ht="15" x14ac:dyDescent="0.25">
      <c r="A3" s="109" t="s">
        <v>18</v>
      </c>
      <c r="B3" s="109" t="s">
        <v>19</v>
      </c>
      <c r="C3" s="109" t="s">
        <v>20</v>
      </c>
      <c r="D3" s="109" t="s">
        <v>21</v>
      </c>
      <c r="F3" s="115"/>
      <c r="H3" s="425">
        <v>1</v>
      </c>
      <c r="J3" s="104"/>
      <c r="K3" s="129"/>
      <c r="N3" s="164"/>
      <c r="O3" s="129"/>
      <c r="P3" s="165"/>
      <c r="Q3" s="165"/>
      <c r="R3" s="165">
        <f>INPUTS!$B$6</f>
        <v>0.01</v>
      </c>
      <c r="S3" s="165">
        <f>INPUTS!$B$6</f>
        <v>0.01</v>
      </c>
      <c r="T3" s="165">
        <f>INPUTS!$B$6</f>
        <v>0.01</v>
      </c>
      <c r="U3" s="165">
        <f>INPUTS!$B$6</f>
        <v>0.01</v>
      </c>
      <c r="V3" s="165">
        <f>INPUTS!$B$6</f>
        <v>0.01</v>
      </c>
      <c r="W3" s="165">
        <f>INPUTS!$B$6</f>
        <v>0.01</v>
      </c>
      <c r="X3" s="165">
        <f>INPUTS!$B$6</f>
        <v>0.01</v>
      </c>
      <c r="Y3" s="165">
        <f>INPUTS!$B$6</f>
        <v>0.01</v>
      </c>
      <c r="Z3" s="165">
        <f>INPUTS!$B$6</f>
        <v>0.01</v>
      </c>
      <c r="AA3" s="165">
        <f>INPUTS!$B$6</f>
        <v>0.01</v>
      </c>
      <c r="AB3" s="165">
        <f>INPUTS!$B$6</f>
        <v>0.01</v>
      </c>
      <c r="AC3" s="165">
        <f>INPUTS!$B$6</f>
        <v>0.01</v>
      </c>
      <c r="AD3" s="165">
        <f>INPUTS!$B$6</f>
        <v>0.01</v>
      </c>
      <c r="AE3" s="165">
        <f>INPUTS!$B$6</f>
        <v>0.01</v>
      </c>
      <c r="AF3" s="165">
        <f>INPUTS!$B$6</f>
        <v>0.01</v>
      </c>
      <c r="AG3" s="165">
        <f>INPUTS!$B$6</f>
        <v>0.01</v>
      </c>
      <c r="AH3" s="165">
        <f>INPUTS!$B$6</f>
        <v>0.01</v>
      </c>
      <c r="AI3" s="165">
        <f>INPUTS!$B$6</f>
        <v>0.01</v>
      </c>
      <c r="AJ3" s="165">
        <f>INPUTS!$B$6</f>
        <v>0.01</v>
      </c>
      <c r="AK3" s="165">
        <f>INPUTS!$B$6</f>
        <v>0.01</v>
      </c>
      <c r="AL3" s="165">
        <f>INPUTS!$B$6</f>
        <v>0.01</v>
      </c>
      <c r="AM3" s="165">
        <f>INPUTS!$B$6</f>
        <v>0.01</v>
      </c>
      <c r="AN3" s="165">
        <f>INPUTS!$B$6</f>
        <v>0.01</v>
      </c>
      <c r="AO3" s="165">
        <f>INPUTS!$B$6</f>
        <v>0.01</v>
      </c>
      <c r="AP3" s="165">
        <f>INPUTS!$B$6</f>
        <v>0.01</v>
      </c>
      <c r="AQ3" s="165">
        <f>INPUTS!$B$6</f>
        <v>0.01</v>
      </c>
      <c r="AR3" s="165">
        <f>INPUTS!$B$6</f>
        <v>0.01</v>
      </c>
      <c r="AS3" s="165">
        <f>INPUTS!$B$6</f>
        <v>0.01</v>
      </c>
      <c r="AT3" s="165">
        <f>INPUTS!$B$6</f>
        <v>0.01</v>
      </c>
      <c r="AU3" s="165">
        <f>INPUTS!$B$6</f>
        <v>0.01</v>
      </c>
      <c r="AV3" s="165">
        <f>INPUTS!$B$6</f>
        <v>0.01</v>
      </c>
      <c r="AW3" s="165">
        <f>INPUTS!$B$6</f>
        <v>0.01</v>
      </c>
    </row>
    <row r="4" spans="1:50" x14ac:dyDescent="0.2">
      <c r="A4" s="156">
        <f>INPUTS!B17</f>
        <v>418.00080400000002</v>
      </c>
      <c r="B4" s="156">
        <f>INPUTS!B18</f>
        <v>406.40880399999998</v>
      </c>
      <c r="C4" s="156">
        <f>INPUTS!B19</f>
        <v>532.11530399999992</v>
      </c>
      <c r="D4" s="156">
        <f>INPUTS!B20</f>
        <v>518.38430399999993</v>
      </c>
      <c r="O4" s="159"/>
      <c r="AE4" s="163"/>
    </row>
    <row r="5" spans="1:50" x14ac:dyDescent="0.2">
      <c r="A5" s="156">
        <f>INPUTS!B17</f>
        <v>418.00080400000002</v>
      </c>
      <c r="B5" s="156">
        <f>INPUTS!B18</f>
        <v>406.40880399999998</v>
      </c>
      <c r="C5" s="156">
        <f>INPUTS!B19</f>
        <v>532.11530399999992</v>
      </c>
      <c r="D5" s="156">
        <f>INPUTS!B20</f>
        <v>518.38430399999993</v>
      </c>
    </row>
    <row r="6" spans="1:50" ht="15" thickBot="1" x14ac:dyDescent="0.25">
      <c r="A6" s="166"/>
      <c r="B6" s="166"/>
      <c r="C6" s="166"/>
      <c r="D6" s="166"/>
    </row>
    <row r="7" spans="1:50" ht="15.75" thickBot="1" x14ac:dyDescent="0.3">
      <c r="A7" s="167"/>
      <c r="B7" s="453" t="s">
        <v>8</v>
      </c>
      <c r="C7" s="453"/>
      <c r="D7" s="453"/>
      <c r="E7" s="453"/>
      <c r="F7" s="168" t="s">
        <v>22</v>
      </c>
      <c r="G7" s="169"/>
      <c r="H7" s="454" t="s">
        <v>8</v>
      </c>
      <c r="I7" s="453"/>
      <c r="J7" s="453"/>
      <c r="K7" s="453"/>
      <c r="L7" s="168" t="s">
        <v>23</v>
      </c>
      <c r="N7" s="170">
        <v>2020</v>
      </c>
      <c r="O7" s="170">
        <f>N7+1</f>
        <v>2021</v>
      </c>
      <c r="P7" s="170">
        <f t="shared" ref="P7:AW7" si="0">O7+1</f>
        <v>2022</v>
      </c>
      <c r="Q7" s="170">
        <f t="shared" si="0"/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" x14ac:dyDescent="0.25">
      <c r="A8" s="172" t="s">
        <v>24</v>
      </c>
      <c r="B8" s="173" t="s">
        <v>14</v>
      </c>
      <c r="C8" s="173" t="s">
        <v>15</v>
      </c>
      <c r="D8" s="173" t="s">
        <v>16</v>
      </c>
      <c r="E8" s="173" t="s">
        <v>17</v>
      </c>
      <c r="F8" s="174" t="s">
        <v>25</v>
      </c>
      <c r="G8" s="169"/>
      <c r="H8" s="172" t="s">
        <v>14</v>
      </c>
      <c r="I8" s="173" t="s">
        <v>15</v>
      </c>
      <c r="J8" s="173" t="s">
        <v>16</v>
      </c>
      <c r="K8" s="173" t="s">
        <v>17</v>
      </c>
      <c r="L8" s="174"/>
      <c r="AX8" s="171"/>
    </row>
    <row r="9" spans="1:50" x14ac:dyDescent="0.2">
      <c r="A9" s="175">
        <f>'QUANTITIES - ALT 2'!A5</f>
        <v>2022</v>
      </c>
      <c r="B9" s="176"/>
      <c r="C9" s="176"/>
      <c r="D9" s="107"/>
      <c r="E9" s="107"/>
      <c r="F9" s="177"/>
      <c r="G9" s="171"/>
      <c r="H9" s="178"/>
      <c r="I9" s="176"/>
      <c r="J9" s="107"/>
      <c r="K9" s="107"/>
      <c r="L9" s="179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5" si="1">SUM(N9:AW9)</f>
        <v>0</v>
      </c>
    </row>
    <row r="10" spans="1:50" x14ac:dyDescent="0.2">
      <c r="A10" s="175">
        <f>'QUANTITIES - ALT 2'!A6</f>
        <v>2023</v>
      </c>
      <c r="B10" s="181">
        <f>'QUANTITIES - ALT 1'!L6</f>
        <v>1046</v>
      </c>
      <c r="C10" s="181">
        <f>'QUANTITIES - ALT 1'!M6</f>
        <v>130</v>
      </c>
      <c r="D10" s="181">
        <f>'QUANTITIES - ALT 1'!N6</f>
        <v>34</v>
      </c>
      <c r="E10" s="181">
        <f>'QUANTITIES - ALT 1'!O6</f>
        <v>10</v>
      </c>
      <c r="F10" s="177">
        <f t="shared" ref="F10:F45" si="2">ROUND(SUM(B10:E10),0)</f>
        <v>1220</v>
      </c>
      <c r="G10" s="171"/>
      <c r="H10" s="182">
        <f>A$4*B10</f>
        <v>437228.84098400001</v>
      </c>
      <c r="I10" s="181">
        <f>B$4*C10</f>
        <v>52833.144519999994</v>
      </c>
      <c r="J10" s="181">
        <f t="shared" ref="H10:K11" si="3">C$4*D10</f>
        <v>18091.920335999996</v>
      </c>
      <c r="K10" s="181">
        <f t="shared" si="3"/>
        <v>5183.8430399999997</v>
      </c>
      <c r="L10" s="183">
        <f t="shared" ref="L10:L45" si="4">SUM(H10:K10)</f>
        <v>513337.74887999997</v>
      </c>
      <c r="N10" s="158">
        <f t="shared" ref="N10:Q29" si="5">IF($A10=N$7,N$49*$B10+N$50*$C10+N$51*$D10+N$52*$E10,IF($A10+$H$3=N$7,$A$5*$B10*N$3+$B$5*$C10*N$3+$C$5*$D10*N$3+$D$5*$E10*N$3,IF($A10+$H$3*2=N$7,$A$5*$B10*N$3+$B$5*$C10*N$3+$C$5*$D10*N$3+$D$5*$E10*N$3,IF($A10+$H$3*3=N$7,$A$5*$B10*N$3+$B$5*$C10*N$3+$C$5*$D10*N$3+$D$5*$E10*N$3,IF($A10+$H$3*4=N$7,$A$5*$B10*N$3+$B$5*$C10*N$3+$C$5*$D10*N$3+$D$5*$E10*N$3,IF($A10+$H$3*5=N$7,$A$5*$B10*N$3+$B$5*$C10*N$3+$C$5*$D10*N$3+$D$5*$E10*N$3,IF($A10+$H$3*6=N$7,$A$5*$B10*N$3+$B$5*$C10*N$3+$C$5*$D10*N$3+$D$5*$E10*N$3,IF($A10+$H$3*7=N$7,$A$5*$B10*N$3+$B$5*$C10*N$3+$C$5*$D10*N$3+$D$5*$E10*N$3,IF($A10+$H$3*8=N$7,$A$5*$B10*N$3+$B$5*$C10*N$3+$C$5*$D10*N$3+$D$5*$E10*N$3,IF($A10+$H$3*9=N$7,$A$5*$B10*N$3+$B$5*$C10*N$3+$C$5*$D10*N$3+$D$5*$E10*N$3,IF($A10+$H$3*10=N$7,$A$5*$B10*N$3+$B$5*$C10*N$3+$C$5*$D10*N$3+$D$5*$E10*N$3,IF($A10+$H$3*11=N$7,N$55*$B10*N$3+N$56*$C10*N$3+N$57*$D10*N$3+N$58*$E10*N$3,IF($A10+$H$3*12=N$7,N$55*$B10*N$3+N$56*$C10*N$3+N$57*$D10*N$3+N$58*$E10*N$3,IF($A10+$H$3*13=N$7,N$55*$B10*N$3+N$56*$C10*N$3+N$57*$D10*N$3+N$58*$E10*N$3,IF($A10+$H$3*14=N$7,N$55*$B10*N$3+N$56*$C10*N$3+N$57*$D10*N$3+N$58*$E10*N$3,IF($A10+$H$3*15=N$7,N$55*$B10*N$3+N$56*$C10*N$3+N$57*$D10*N$3+N$58*$E10*N$3,IF($A10+$H$3*16=N$7,N$60*$B10*N$3+N$61*$C10*N$3+N$62*$D10*N$3+N$63*$E10*N$3,IF($A10+$H$3*17=N$7,N$60*$B10*N$3+N$61*$C10*N$3+N$62*$D10*N$3+N$63*$E10*N$3,IF($A10+$H$3*18=N$7,N$60*$B10*N$3+N$61*$C10*N$3+N$62*$D10*N$3+N$63*$E10*N$3,IF($A10+$H$3*19=N$7,N$60*$B10*N$3+N$61*$C10*N$3+N$62*$D10*N$3+N$63*$E10*N$3,IF($A10+$H$3*20=N$7,N$60*$B10*N$3+N$61*$C10*N$3+N$62*$D10*N$3+N$63*$E10*N$3,IF($A10+$H$3*21=N$7,N$49*$B10*N$3+N$50*$C10*N$3+N$51*$D10*N$3+N$52*$E10*N$3,IF($A10+$H$3*22=N$7,N$49*$B10*N$3+N$50*$C10*N$3+N$51*$D10*N$3+N$52*$E10*N$3,IF($A10+$H$3*23=N$7,N$49*$B10*N$3+N$50*$C10*N$3+N$51*$D10*N$3+N$52*$E10*N$3,IF($A10+$H$3*24=N$7,N$49*$B10*N$3+N$50*$C10*N$3+N$51*$D10*N$3+N$52*$E10*N$3,IF($A10+$H$3*25=N$7,N$49*$B10*N$3+N$50*$C10*N$3+N$51*$D10*N$3+N$52*$E10*N$3,IF($A10+$H$3*26=N$7,N$49*$B10*N$3+N$50*$C10*N$3+N$51*$D10*N$3+N$52*$E10*N$3,IF($A10+$H$3*27=N$7,N$49*$B10*N$3+N$50*$C10*N$3+N$51*$D10*N$3+N$52*$E10*N$3,IF($A10+$H$3*28=N$7,N$49*$B10*N$3+N$50*$C10*N$3+N$51*$D10*N$3+N$52*$E10*N$3,IF($A10+$H$3*29=N$7,N$49*$B10*N$3+N$50*$C10*N$3+N$51*$D10*N$3+N$52*$E10*N$3,IF($A10+$H$3*30=N$7,N$49*$B10*N$3+N$50*$C10*N$3+N$51*$D10*N$3+N$52*$E10*N$3,IF($A10+$H$3*31=N$7,N$49*$B10*N$3+N$50*$C10*N$3+N$51*$D10*N$3+N$52*$E10*N$3,IF($A10+$H$3*32=N$7,N$49*$B10*N$3+N$50*$C10*N$3+N$51*$D10*N$3+N$52*$E10*N$3,IF($A10+$H$3*33=N$7,N$49*$B10*N$3+N$50*$C10*N$3+N$51*$D10*N$3+N$52*$E10*N$3,IF($A10+$H$3*34=N$7,N$49*$B10*N$3+N$50*$C10*N$3+N$51*$D10*N$3+N$52*$E10*N$3,IF($A10+$H$3*35=N$7,N$49*$B10*N$3+N$50*$C10*N$3+N$51*$D10*N$3+N$52*$E10*N$3,IF($A10+$H$3*36=N$7,N$49*$B10*N$3+N$50*$C10*N$3+N$51*$D10*N$3+N$52*$E10*N$3,IF($A10+$H$3*37=N$7,N$49*$B10*N$3+N$50*$C10*N$3+N$51*$D10*N$3+N$52*$E10*N$3,IF($A10+$H$3*38=N$7,N$49*$B10*N$3+N$50*$C10*N$3+N$51*$D10*N$3+N$52*$E10*N$3,IF($A10+$H$3*39=N$7,N$49*$B10*N$3+N$50*$C10*N$3+N$51*$D10*N$3+N$52*$E10*N$3,IF($A10+$H$3*40=N$7,N$49*$B10*N$3+N$50*$C10*N$3+N$51*$D10*N$3+N$52*$E10*N$3,0)))))))))))))))))))))))))))))))))))))))))</f>
        <v>0</v>
      </c>
      <c r="O10" s="158">
        <f t="shared" si="5"/>
        <v>0</v>
      </c>
      <c r="P10" s="158">
        <f t="shared" si="5"/>
        <v>0</v>
      </c>
      <c r="Q10" s="124">
        <f t="shared" si="5"/>
        <v>513337.74887999997</v>
      </c>
      <c r="R10" s="124">
        <f>IF($A10=R$7,R$49*$B10+R$50*$C10+R$51*$D10+R$52*$E10,IF($A10+$H$3=R$7,$A$5*$B10*R$3+$B$5*$C10*R$3+$C$5*$D10*R$3+$D$5*$E10*R$3,IF($A10+$H$3*2=R$7,$A$5*$B10*R$3+$B$5*$C10*R$3+$C$5*$D10*R$3+$D$5*$E10*R$3,IF($A10+$H$3*3=R$7,$A$5*$B10*R$3+$B$5*$C10*R$3+$C$5*$D10*R$3+$D$5*$E10*R$3,IF($A10+$H$3*4=R$7,$A$5*$B10*R$3+$B$5*$C10*R$3+$C$5*$D10*R$3+$D$5*$E10*R$3,IF($A10+$H$3*5=R$7,$A$5*$B10*R$3+$B$5*$C10*R$3+$C$5*$D10*R$3+$D$5*$E10*R$3,IF($A10+$H$3*6=R$7,$A$5*$B10*R$3+$B$5*$C10*R$3+$C$5*$D10*R$3+$D$5*$E10*R$3,IF($A10+$H$3*7=R$7,$A$5*$B10*R$3+$B$5*$C10*R$3+$C$5*$D10*R$3+$D$5*$E10*R$3,IF($A10+$H$3*8=R$7,$A$5*$B10*R$3+$B$5*$C10*R$3+$C$5*$D10*R$3+$D$5*$E10*R$3,IF($A10+$H$3*9=R$7,$A$5*$B10*R$3+$B$5*$C10*R$3+$C$5*$D10*R$3+$D$5*$E10*R$3,IF($A10+$H$3*10=R$7,$A$5*$B10*R$3+$B$5*$C10*R$3+$C$5*$D10*R$3+$D$5*$E10*R$3,IF($A10+$H$3*11=R$7,R$55*$B10*R$3+R$56*$C10*R$3+R$57*$D10*R$3+R$58*$E10*R$3,IF($A10+$H$3*12=R$7,R$55*$B10*R$3+R$56*$C10*R$3+R$57*$D10*R$3+R$58*$E10*R$3,IF($A10+$H$3*13=R$7,R$55*$B10*R$3+R$56*$C10*R$3+R$57*$D10*R$3+R$58*$E10*R$3,IF($A10+$H$3*14=R$7,R$55*$B10*R$3+R$56*$C10*R$3+R$57*$D10*R$3+R$58*$E10*R$3,IF($A10+$H$3*15=R$7,R$55*$B10*R$3+R$56*$C10*R$3+R$57*$D10*R$3+R$58*$E10*R$3,IF($A10+$H$3*16=R$7,R$60*$B10*R$3+R$61*$C10*R$3+R$62*$D10*R$3+R$63*$E10*R$3,IF($A10+$H$3*17=R$7,R$60*$B10*R$3+R$61*$C10*R$3+R$62*$D10*R$3+R$63*$E10*R$3,IF($A10+$H$3*18=R$7,R$60*$B10*R$3+R$61*$C10*R$3+R$62*$D10*R$3+R$63*$E10*R$3,IF($A10+$H$3*19=R$7,R$60*$B10*R$3+R$61*$C10*R$3+R$62*$D10*R$3+R$63*$E10*R$3,IF($A10+$H$3*20=R$7,R$60*$B10*R$3+R$61*$C10*R$3+R$62*$D10*R$3+R$63*$E10*R$3,IF($A10+$H$3*21=R$7,R$49*$B10*R$3+R$50*$C10*R$3+R$51*$D10*R$3+R$52*$E10*R$3,IF($A10+$H$3*22=R$7,R$49*$B10*R$3+R$50*$C10*R$3+R$51*$D10*R$3+R$52*$E10*R$3,IF($A10+$H$3*23=R$7,R$49*$B10*R$3+R$50*$C10*R$3+R$51*$D10*R$3+R$52*$E10*R$3,IF($A10+$H$3*24=R$7,R$49*$B10*R$3+R$50*$C10*R$3+R$51*$D10*R$3+R$52*$E10*R$3,IF($A10+$H$3*25=R$7,R$49*$B10*R$3+R$50*$C10*R$3+R$51*$D10*R$3+R$52*$E10*R$3,IF($A10+$H$3*26=R$7,R$49*$B10*R$3+R$50*$C10*R$3+R$51*$D10*R$3+R$52*$E10*R$3,IF($A10+$H$3*27=R$7,R$49*$B10*R$3+R$50*$C10*R$3+R$51*$D10*R$3+R$52*$E10*R$3,IF($A10+$H$3*28=R$7,R$49*$B10*R$3+R$50*$C10*R$3+R$51*$D10*R$3+R$52*$E10*R$3,IF($A10+$H$3*29=R$7,R$49*$B10*R$3+R$50*$C10*R$3+R$51*$D10*R$3+R$52*$E10*R$3,IF($A10+$H$3*30=R$7,R$49*$B10*R$3+R$50*$C10*R$3+R$51*$D10*R$3+R$52*$E10*R$3,IF($A10+$H$3*31=R$7,R$49*$B10*R$3+R$50*$C10*R$3+R$51*$D10*R$3+R$52*$E10*R$3,IF($A10+$H$3*32=R$7,R$49*$B10*R$3+R$50*$C10*R$3+R$51*$D10*R$3+R$52*$E10*R$3,IF($A10+$H$3*33=R$7,R$49*$B10*R$3+R$50*$C10*R$3+R$51*$D10*R$3+R$52*$E10*R$3,IF($A10+$H$3*34=R$7,R$49*$B10*R$3+R$50*$C10*R$3+R$51*$D10*R$3+R$52*$E10*R$3,IF($A10+$H$3*35=R$7,R$49*$B10*R$3+R$50*$C10*R$3+R$51*$D10*R$3+R$52*$E10*R$3,IF($A10+$H$3*36=R$7,R$49*$B10*R$3+R$50*$C10*R$3+R$51*$D10*R$3+R$52*$E10*R$3,IF($A10+$H$3*37=R$7,R$49*$B10*R$3+R$50*$C10*R$3+R$51*$D10*R$3+R$52*$E10*R$3,IF($A10+$H$3*38=R$7,R$49*$B10*R$3+R$50*$C10*R$3+R$51*$D10*R$3+R$52*$E10*R$3,IF($A10+$H$3*39=R$7,R$49*$B10*R$3+R$50*$C10*R$3+R$51*$D10*R$3+R$52*$E10*R$3,IF($A10+$H$3*40=R$7,R$49*$B10*R$3+R$50*$C10*R$3+R$51*$D10*R$3+R$52*$E10*R$3,0)))))))))))))))))))))))))))))))))))))))))*0</f>
        <v>0</v>
      </c>
      <c r="S10" s="124">
        <f t="shared" ref="S10:AA10" si="6">IF($A10=S$7,S$49*$B10+S$50*$C10+S$51*$D10+S$52*$E10,IF($A10+$H$3=S$7,$A$5*$B10*S$3+$B$5*$C10*S$3+$C$5*$D10*S$3+$D$5*$E10*S$3,IF($A10+$H$3*2=S$7,$A$5*$B10*S$3+$B$5*$C10*S$3+$C$5*$D10*S$3+$D$5*$E10*S$3,IF($A10+$H$3*3=S$7,$A$5*$B10*S$3+$B$5*$C10*S$3+$C$5*$D10*S$3+$D$5*$E10*S$3,IF($A10+$H$3*4=S$7,$A$5*$B10*S$3+$B$5*$C10*S$3+$C$5*$D10*S$3+$D$5*$E10*S$3,IF($A10+$H$3*5=S$7,$A$5*$B10*S$3+$B$5*$C10*S$3+$C$5*$D10*S$3+$D$5*$E10*S$3,IF($A10+$H$3*6=S$7,$A$5*$B10*S$3+$B$5*$C10*S$3+$C$5*$D10*S$3+$D$5*$E10*S$3,IF($A10+$H$3*7=S$7,$A$5*$B10*S$3+$B$5*$C10*S$3+$C$5*$D10*S$3+$D$5*$E10*S$3,IF($A10+$H$3*8=S$7,$A$5*$B10*S$3+$B$5*$C10*S$3+$C$5*$D10*S$3+$D$5*$E10*S$3,IF($A10+$H$3*9=S$7,$A$5*$B10*S$3+$B$5*$C10*S$3+$C$5*$D10*S$3+$D$5*$E10*S$3,IF($A10+$H$3*10=S$7,$A$5*$B10*S$3+$B$5*$C10*S$3+$C$5*$D10*S$3+$D$5*$E10*S$3,IF($A10+$H$3*11=S$7,S$55*$B10*S$3+S$56*$C10*S$3+S$57*$D10*S$3+S$58*$E10*S$3,IF($A10+$H$3*12=S$7,S$55*$B10*S$3+S$56*$C10*S$3+S$57*$D10*S$3+S$58*$E10*S$3,IF($A10+$H$3*13=S$7,S$55*$B10*S$3+S$56*$C10*S$3+S$57*$D10*S$3+S$58*$E10*S$3,IF($A10+$H$3*14=S$7,S$55*$B10*S$3+S$56*$C10*S$3+S$57*$D10*S$3+S$58*$E10*S$3,IF($A10+$H$3*15=S$7,S$55*$B10*S$3+S$56*$C10*S$3+S$57*$D10*S$3+S$58*$E10*S$3,IF($A10+$H$3*16=S$7,S$60*$B10*S$3+S$61*$C10*S$3+S$62*$D10*S$3+S$63*$E10*S$3,IF($A10+$H$3*17=S$7,S$60*$B10*S$3+S$61*$C10*S$3+S$62*$D10*S$3+S$63*$E10*S$3,IF($A10+$H$3*18=S$7,S$60*$B10*S$3+S$61*$C10*S$3+S$62*$D10*S$3+S$63*$E10*S$3,IF($A10+$H$3*19=S$7,S$60*$B10*S$3+S$61*$C10*S$3+S$62*$D10*S$3+S$63*$E10*S$3,IF($A10+$H$3*20=S$7,S$60*$B10*S$3+S$61*$C10*S$3+S$62*$D10*S$3+S$63*$E10*S$3,IF($A10+$H$3*21=S$7,S$49*$B10*S$3+S$50*$C10*S$3+S$51*$D10*S$3+S$52*$E10*S$3,IF($A10+$H$3*22=S$7,S$49*$B10*S$3+S$50*$C10*S$3+S$51*$D10*S$3+S$52*$E10*S$3,IF($A10+$H$3*23=S$7,S$49*$B10*S$3+S$50*$C10*S$3+S$51*$D10*S$3+S$52*$E10*S$3,IF($A10+$H$3*24=S$7,S$49*$B10*S$3+S$50*$C10*S$3+S$51*$D10*S$3+S$52*$E10*S$3,IF($A10+$H$3*25=S$7,S$49*$B10*S$3+S$50*$C10*S$3+S$51*$D10*S$3+S$52*$E10*S$3,IF($A10+$H$3*26=S$7,S$49*$B10*S$3+S$50*$C10*S$3+S$51*$D10*S$3+S$52*$E10*S$3,IF($A10+$H$3*27=S$7,S$49*$B10*S$3+S$50*$C10*S$3+S$51*$D10*S$3+S$52*$E10*S$3,IF($A10+$H$3*28=S$7,S$49*$B10*S$3+S$50*$C10*S$3+S$51*$D10*S$3+S$52*$E10*S$3,IF($A10+$H$3*29=S$7,S$49*$B10*S$3+S$50*$C10*S$3+S$51*$D10*S$3+S$52*$E10*S$3,IF($A10+$H$3*30=S$7,S$49*$B10*S$3+S$50*$C10*S$3+S$51*$D10*S$3+S$52*$E10*S$3,IF($A10+$H$3*31=S$7,S$49*$B10*S$3+S$50*$C10*S$3+S$51*$D10*S$3+S$52*$E10*S$3,IF($A10+$H$3*32=S$7,S$49*$B10*S$3+S$50*$C10*S$3+S$51*$D10*S$3+S$52*$E10*S$3,IF($A10+$H$3*33=S$7,S$49*$B10*S$3+S$50*$C10*S$3+S$51*$D10*S$3+S$52*$E10*S$3,IF($A10+$H$3*34=S$7,S$49*$B10*S$3+S$50*$C10*S$3+S$51*$D10*S$3+S$52*$E10*S$3,IF($A10+$H$3*35=S$7,S$49*$B10*S$3+S$50*$C10*S$3+S$51*$D10*S$3+S$52*$E10*S$3,IF($A10+$H$3*36=S$7,S$49*$B10*S$3+S$50*$C10*S$3+S$51*$D10*S$3+S$52*$E10*S$3,IF($A10+$H$3*37=S$7,S$49*$B10*S$3+S$50*$C10*S$3+S$51*$D10*S$3+S$52*$E10*S$3,IF($A10+$H$3*38=S$7,S$49*$B10*S$3+S$50*$C10*S$3+S$51*$D10*S$3+S$52*$E10*S$3,IF($A10+$H$3*39=S$7,S$49*$B10*S$3+S$50*$C10*S$3+S$51*$D10*S$3+S$52*$E10*S$3,IF($A10+$H$3*40=S$7,S$49*$B10*S$3+S$50*$C10*S$3+S$51*$D10*S$3+S$52*$E10*S$3,0)))))))))))))))))))))))))))))))))))))))))*0</f>
        <v>0</v>
      </c>
      <c r="T10" s="124">
        <f t="shared" si="6"/>
        <v>0</v>
      </c>
      <c r="U10" s="124">
        <f t="shared" si="6"/>
        <v>0</v>
      </c>
      <c r="V10" s="124">
        <f t="shared" si="6"/>
        <v>0</v>
      </c>
      <c r="W10" s="124">
        <f t="shared" si="6"/>
        <v>0</v>
      </c>
      <c r="X10" s="124">
        <f t="shared" si="6"/>
        <v>0</v>
      </c>
      <c r="Y10" s="124">
        <f t="shared" si="6"/>
        <v>0</v>
      </c>
      <c r="Z10" s="124">
        <f t="shared" si="6"/>
        <v>0</v>
      </c>
      <c r="AA10" s="124">
        <f t="shared" si="6"/>
        <v>0</v>
      </c>
      <c r="AB10" s="124">
        <f>IF($A10=AB$7,AB$49*$B10+AB$50*$C10+AB$51*$D10+AB$52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$55*$B10*AB$3+AB$56*$C10*AB$3+AB$57*$D10*AB$3+AB$58*$E10*AB$3,IF($A10+$H$3*12=AB$7,AB$55*$B10*AB$3+AB$56*$C10*AB$3+AB$57*$D10*AB$3+AB$58*$E10*AB$3,IF($A10+$H$3*13=AB$7,AB$55*$B10*AB$3+AB$56*$C10*AB$3+AB$57*$D10*AB$3+AB$58*$E10*AB$3,IF($A10+$H$3*14=AB$7,AB$55*$B10*AB$3+AB$56*$C10*AB$3+AB$57*$D10*AB$3+AB$58*$E10*AB$3,IF($A10+$H$3*15=AB$7,AB$55*$B10*AB$3+AB$56*$C10*AB$3+AB$57*$D10*AB$3+AB$58*$E10*AB$3,IF($A10+$H$3*16=AB$7,AB$60*$B10*AB$3+AB$61*$C10*AB$3+AB$62*$D10*AB$3+AB$63*$E10*AB$3,IF($A10+$H$3*17=AB$7,AB$60*$B10*AB$3+AB$61*$C10*AB$3+AB$62*$D10*AB$3+AB$63*$E10*AB$3,IF($A10+$H$3*18=AB$7,AB$60*$B10*AB$3+AB$61*$C10*AB$3+AB$62*$D10*AB$3+AB$63*$E10*AB$3,IF($A10+$H$3*19=AB$7,AB$60*$B10*AB$3+AB$61*$C10*AB$3+AB$62*$D10*AB$3+AB$63*$E10*AB$3,IF($A10+$H$3*20=AB$7,AB$60*$B10*AB$3+AB$61*$C10*AB$3+AB$62*$D10*AB$3+AB$63*$E10*AB$3,IF($A10+$H$3*21=AB$7,AB$49*$B10*AB$3+AB$50*$C10*AB$3+AB$51*$D10*AB$3+AB$52*$E10*AB$3,IF($A10+$H$3*22=AB$7,AB$49*$B10*AB$3+AB$50*$C10*AB$3+AB$51*$D10*AB$3+AB$52*$E10*AB$3,IF($A10+$H$3*23=AB$7,AB$49*$B10*AB$3+AB$50*$C10*AB$3+AB$51*$D10*AB$3+AB$52*$E10*AB$3,IF($A10+$H$3*24=AB$7,AB$49*$B10*AB$3+AB$50*$C10*AB$3+AB$51*$D10*AB$3+AB$52*$E10*AB$3,IF($A10+$H$3*25=AB$7,AB$49*$B10*AB$3+AB$50*$C10*AB$3+AB$51*$D10*AB$3+AB$52*$E10*AB$3,IF($A10+$H$3*26=AB$7,AB$49*$B10*AB$3+AB$50*$C10*AB$3+AB$51*$D10*AB$3+AB$52*$E10*AB$3,IF($A10+$H$3*27=AB$7,AB$49*$B10*AB$3+AB$50*$C10*AB$3+AB$51*$D10*AB$3+AB$52*$E10*AB$3,IF($A10+$H$3*28=AB$7,AB$49*$B10*AB$3+AB$50*$C10*AB$3+AB$51*$D10*AB$3+AB$52*$E10*AB$3,IF($A10+$H$3*29=AB$7,AB$49*$B10*AB$3+AB$50*$C10*AB$3+AB$51*$D10*AB$3+AB$52*$E10*AB$3,IF($A10+$H$3*30=AB$7,AB$49*$B10*AB$3+AB$50*$C10*AB$3+AB$51*$D10*AB$3+AB$52*$E10*AB$3,IF($A10+$H$3*31=AB$7,AB$49*$B10*AB$3+AB$50*$C10*AB$3+AB$51*$D10*AB$3+AB$52*$E10*AB$3,IF($A10+$H$3*32=AB$7,AB$49*$B10*AB$3+AB$50*$C10*AB$3+AB$51*$D10*AB$3+AB$52*$E10*AB$3,IF($A10+$H$3*33=AB$7,AB$49*$B10*AB$3+AB$50*$C10*AB$3+AB$51*$D10*AB$3+AB$52*$E10*AB$3,IF($A10+$H$3*34=AB$7,AB$49*$B10*AB$3+AB$50*$C10*AB$3+AB$51*$D10*AB$3+AB$52*$E10*AB$3,IF($A10+$H$3*35=AB$7,AB$49*$B10*AB$3+AB$50*$C10*AB$3+AB$51*$D10*AB$3+AB$52*$E10*AB$3,IF($A10+$H$3*36=AB$7,AB$49*$B10*AB$3+AB$50*$C10*AB$3+AB$51*$D10*AB$3+AB$52*$E10*AB$3,IF($A10+$H$3*37=AB$7,AB$49*$B10*AB$3+AB$50*$C10*AB$3+AB$51*$D10*AB$3+AB$52*$E10*AB$3,IF($A10+$H$3*38=AB$7,AB$49*$B10*AB$3+AB$50*$C10*AB$3+AB$51*$D10*AB$3+AB$52*$E10*AB$3,IF($A10+$H$3*39=AB$7,AB$49*$B10*AB$3+AB$50*$C10*AB$3+AB$51*$D10*AB$3+AB$52*$E10*AB$3,IF($A10+$H$3*40=AB$7,AB$49*$B10*AB$3+AB$50*$C10*AB$3+AB$51*$D10*AB$3+AB$52*$E10*AB$3,0)))))))))))))))))))))))))))))))))))))))))*Warranty!$AC$47</f>
        <v>1291.3863428179816</v>
      </c>
      <c r="AC10" s="124">
        <f>IF($A10=AC$7,AC$49*$B10+AC$50*$C10+AC$51*$D10+AC$52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$55*$B10*AC$3+AC$56*$C10*AC$3+AC$57*$D10*AC$3+AC$58*$E10*AC$3,IF($A10+$H$3*12=AC$7,AC$55*$B10*AC$3+AC$56*$C10*AC$3+AC$57*$D10*AC$3+AC$58*$E10*AC$3,IF($A10+$H$3*13=AC$7,AC$55*$B10*AC$3+AC$56*$C10*AC$3+AC$57*$D10*AC$3+AC$58*$E10*AC$3,IF($A10+$H$3*14=AC$7,AC$55*$B10*AC$3+AC$56*$C10*AC$3+AC$57*$D10*AC$3+AC$58*$E10*AC$3,IF($A10+$H$3*15=AC$7,AC$55*$B10*AC$3+AC$56*$C10*AC$3+AC$57*$D10*AC$3+AC$58*$E10*AC$3,IF($A10+$H$3*16=AC$7,AC$60*$B10*AC$3+AC$61*$C10*AC$3+AC$62*$D10*AC$3+AC$63*$E10*AC$3,IF($A10+$H$3*17=AC$7,AC$60*$B10*AC$3+AC$61*$C10*AC$3+AC$62*$D10*AC$3+AC$63*$E10*AC$3,IF($A10+$H$3*18=AC$7,AC$60*$B10*AC$3+AC$61*$C10*AC$3+AC$62*$D10*AC$3+AC$63*$E10*AC$3,IF($A10+$H$3*19=AC$7,AC$60*$B10*AC$3+AC$61*$C10*AC$3+AC$62*$D10*AC$3+AC$63*$E10*AC$3,IF($A10+$H$3*20=AC$7,AC$60*$B10*AC$3+AC$61*$C10*AC$3+AC$62*$D10*AC$3+AC$63*$E10*AC$3,IF($A10+$H$3*21=AC$7,AC$49*$B10*AC$3+AC$50*$C10*AC$3+AC$51*$D10*AC$3+AC$52*$E10*AC$3,IF($A10+$H$3*22=AC$7,AC$49*$B10*AC$3+AC$50*$C10*AC$3+AC$51*$D10*AC$3+AC$52*$E10*AC$3,IF($A10+$H$3*23=AC$7,AC$49*$B10*AC$3+AC$50*$C10*AC$3+AC$51*$D10*AC$3+AC$52*$E10*AC$3,IF($A10+$H$3*24=AC$7,AC$49*$B10*AC$3+AC$50*$C10*AC$3+AC$51*$D10*AC$3+AC$52*$E10*AC$3,IF($A10+$H$3*25=AC$7,AC$49*$B10*AC$3+AC$50*$C10*AC$3+AC$51*$D10*AC$3+AC$52*$E10*AC$3,IF($A10+$H$3*26=AC$7,AC$49*$B10*AC$3+AC$50*$C10*AC$3+AC$51*$D10*AC$3+AC$52*$E10*AC$3,IF($A10+$H$3*27=AC$7,AC$49*$B10*AC$3+AC$50*$C10*AC$3+AC$51*$D10*AC$3+AC$52*$E10*AC$3,IF($A10+$H$3*28=AC$7,AC$49*$B10*AC$3+AC$50*$C10*AC$3+AC$51*$D10*AC$3+AC$52*$E10*AC$3,IF($A10+$H$3*29=AC$7,AC$49*$B10*AC$3+AC$50*$C10*AC$3+AC$51*$D10*AC$3+AC$52*$E10*AC$3,IF($A10+$H$3*30=AC$7,AC$49*$B10*AC$3+AC$50*$C10*AC$3+AC$51*$D10*AC$3+AC$52*$E10*AC$3,IF($A10+$H$3*31=AC$7,AC$49*$B10*AC$3+AC$50*$C10*AC$3+AC$51*$D10*AC$3+AC$52*$E10*AC$3,IF($A10+$H$3*32=AC$7,AC$49*$B10*AC$3+AC$50*$C10*AC$3+AC$51*$D10*AC$3+AC$52*$E10*AC$3,IF($A10+$H$3*33=AC$7,AC$49*$B10*AC$3+AC$50*$C10*AC$3+AC$51*$D10*AC$3+AC$52*$E10*AC$3,IF($A10+$H$3*34=AC$7,AC$49*$B10*AC$3+AC$50*$C10*AC$3+AC$51*$D10*AC$3+AC$52*$E10*AC$3,IF($A10+$H$3*35=AC$7,AC$49*$B10*AC$3+AC$50*$C10*AC$3+AC$51*$D10*AC$3+AC$52*$E10*AC$3,IF($A10+$H$3*36=AC$7,AC$49*$B10*AC$3+AC$50*$C10*AC$3+AC$51*$D10*AC$3+AC$52*$E10*AC$3,IF($A10+$H$3*37=AC$7,AC$49*$B10*AC$3+AC$50*$C10*AC$3+AC$51*$D10*AC$3+AC$52*$E10*AC$3,IF($A10+$H$3*38=AC$7,AC$49*$B10*AC$3+AC$50*$C10*AC$3+AC$51*$D10*AC$3+AC$52*$E10*AC$3,IF($A10+$H$3*39=AC$7,AC$49*$B10*AC$3+AC$50*$C10*AC$3+AC$51*$D10*AC$3+AC$52*$E10*AC$3,IF($A10+$H$3*40=AC$7,AC$49*$B10*AC$3+AC$50*$C10*AC$3+AC$51*$D10*AC$3+AC$52*$E10*AC$3,0)))))))))))))))))))))))))))))))))))))))))*Warranty!$AC$47</f>
        <v>1291.3863428179816</v>
      </c>
      <c r="AD10" s="124">
        <f>IF($A10=AD$7,AD$49*$B10+AD$50*$C10+AD$51*$D10+AD$52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$55*$B10*AD$3+AD$56*$C10*AD$3+AD$57*$D10*AD$3+AD$58*$E10*AD$3,IF($A10+$H$3*12=AD$7,AD$55*$B10*AD$3+AD$56*$C10*AD$3+AD$57*$D10*AD$3+AD$58*$E10*AD$3,IF($A10+$H$3*13=AD$7,AD$55*$B10*AD$3+AD$56*$C10*AD$3+AD$57*$D10*AD$3+AD$58*$E10*AD$3,IF($A10+$H$3*14=AD$7,AD$55*$B10*AD$3+AD$56*$C10*AD$3+AD$57*$D10*AD$3+AD$58*$E10*AD$3,IF($A10+$H$3*15=AD$7,AD$55*$B10*AD$3+AD$56*$C10*AD$3+AD$57*$D10*AD$3+AD$58*$E10*AD$3,IF($A10+$H$3*16=AD$7,AD$60*$B10*AD$3+AD$61*$C10*AD$3+AD$62*$D10*AD$3+AD$63*$E10*AD$3,IF($A10+$H$3*17=AD$7,AD$60*$B10*AD$3+AD$61*$C10*AD$3+AD$62*$D10*AD$3+AD$63*$E10*AD$3,IF($A10+$H$3*18=AD$7,AD$60*$B10*AD$3+AD$61*$C10*AD$3+AD$62*$D10*AD$3+AD$63*$E10*AD$3,IF($A10+$H$3*19=AD$7,AD$60*$B10*AD$3+AD$61*$C10*AD$3+AD$62*$D10*AD$3+AD$63*$E10*AD$3,IF($A10+$H$3*20=AD$7,AD$60*$B10*AD$3+AD$61*$C10*AD$3+AD$62*$D10*AD$3+AD$63*$E10*AD$3,IF($A10+$H$3*21=AD$7,AD$49*$B10*AD$3+AD$50*$C10*AD$3+AD$51*$D10*AD$3+AD$52*$E10*AD$3,IF($A10+$H$3*22=AD$7,AD$49*$B10*AD$3+AD$50*$C10*AD$3+AD$51*$D10*AD$3+AD$52*$E10*AD$3,IF($A10+$H$3*23=AD$7,AD$49*$B10*AD$3+AD$50*$C10*AD$3+AD$51*$D10*AD$3+AD$52*$E10*AD$3,IF($A10+$H$3*24=AD$7,AD$49*$B10*AD$3+AD$50*$C10*AD$3+AD$51*$D10*AD$3+AD$52*$E10*AD$3,IF($A10+$H$3*25=AD$7,AD$49*$B10*AD$3+AD$50*$C10*AD$3+AD$51*$D10*AD$3+AD$52*$E10*AD$3,IF($A10+$H$3*26=AD$7,AD$49*$B10*AD$3+AD$50*$C10*AD$3+AD$51*$D10*AD$3+AD$52*$E10*AD$3,IF($A10+$H$3*27=AD$7,AD$49*$B10*AD$3+AD$50*$C10*AD$3+AD$51*$D10*AD$3+AD$52*$E10*AD$3,IF($A10+$H$3*28=AD$7,AD$49*$B10*AD$3+AD$50*$C10*AD$3+AD$51*$D10*AD$3+AD$52*$E10*AD$3,IF($A10+$H$3*29=AD$7,AD$49*$B10*AD$3+AD$50*$C10*AD$3+AD$51*$D10*AD$3+AD$52*$E10*AD$3,IF($A10+$H$3*30=AD$7,AD$49*$B10*AD$3+AD$50*$C10*AD$3+AD$51*$D10*AD$3+AD$52*$E10*AD$3,IF($A10+$H$3*31=AD$7,AD$49*$B10*AD$3+AD$50*$C10*AD$3+AD$51*$D10*AD$3+AD$52*$E10*AD$3,IF($A10+$H$3*32=AD$7,AD$49*$B10*AD$3+AD$50*$C10*AD$3+AD$51*$D10*AD$3+AD$52*$E10*AD$3,IF($A10+$H$3*33=AD$7,AD$49*$B10*AD$3+AD$50*$C10*AD$3+AD$51*$D10*AD$3+AD$52*$E10*AD$3,IF($A10+$H$3*34=AD$7,AD$49*$B10*AD$3+AD$50*$C10*AD$3+AD$51*$D10*AD$3+AD$52*$E10*AD$3,IF($A10+$H$3*35=AD$7,AD$49*$B10*AD$3+AD$50*$C10*AD$3+AD$51*$D10*AD$3+AD$52*$E10*AD$3,IF($A10+$H$3*36=AD$7,AD$49*$B10*AD$3+AD$50*$C10*AD$3+AD$51*$D10*AD$3+AD$52*$E10*AD$3,IF($A10+$H$3*37=AD$7,AD$49*$B10*AD$3+AD$50*$C10*AD$3+AD$51*$D10*AD$3+AD$52*$E10*AD$3,IF($A10+$H$3*38=AD$7,AD$49*$B10*AD$3+AD$50*$C10*AD$3+AD$51*$D10*AD$3+AD$52*$E10*AD$3,IF($A10+$H$3*39=AD$7,AD$49*$B10*AD$3+AD$50*$C10*AD$3+AD$51*$D10*AD$3+AD$52*$E10*AD$3,IF($A10+$H$3*40=AD$7,AD$49*$B10*AD$3+AD$50*$C10*AD$3+AD$51*$D10*AD$3+AD$52*$E10*AD$3,0)))))))))))))))))))))))))))))))))))))))))*Warranty!$AC$47</f>
        <v>1291.3863428179816</v>
      </c>
      <c r="AE10" s="124">
        <f>IF($A10=AE$7,AE$49*$B10+AE$50*$C10+AE$51*$D10+AE$52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$55*$B10*AE$3+AE$56*$C10*AE$3+AE$57*$D10*AE$3+AE$58*$E10*AE$3,IF($A10+$H$3*12=AE$7,AE$55*$B10*AE$3+AE$56*$C10*AE$3+AE$57*$D10*AE$3+AE$58*$E10*AE$3,IF($A10+$H$3*13=AE$7,AE$55*$B10*AE$3+AE$56*$C10*AE$3+AE$57*$D10*AE$3+AE$58*$E10*AE$3,IF($A10+$H$3*14=AE$7,AE$55*$B10*AE$3+AE$56*$C10*AE$3+AE$57*$D10*AE$3+AE$58*$E10*AE$3,IF($A10+$H$3*15=AE$7,AE$55*$B10*AE$3+AE$56*$C10*AE$3+AE$57*$D10*AE$3+AE$58*$E10*AE$3,IF($A10+$H$3*16=AE$7,AE$60*$B10*AE$3+AE$61*$C10*AE$3+AE$62*$D10*AE$3+AE$63*$E10*AE$3,IF($A10+$H$3*17=AE$7,AE$60*$B10*AE$3+AE$61*$C10*AE$3+AE$62*$D10*AE$3+AE$63*$E10*AE$3,IF($A10+$H$3*18=AE$7,AE$60*$B10*AE$3+AE$61*$C10*AE$3+AE$62*$D10*AE$3+AE$63*$E10*AE$3,IF($A10+$H$3*19=AE$7,AE$60*$B10*AE$3+AE$61*$C10*AE$3+AE$62*$D10*AE$3+AE$63*$E10*AE$3,IF($A10+$H$3*20=AE$7,AE$60*$B10*AE$3+AE$61*$C10*AE$3+AE$62*$D10*AE$3+AE$63*$E10*AE$3,IF($A10+$H$3*21=AE$7,AE$49*$B10*AE$3+AE$50*$C10*AE$3+AE$51*$D10*AE$3+AE$52*$E10*AE$3,IF($A10+$H$3*22=AE$7,AE$49*$B10*AE$3+AE$50*$C10*AE$3+AE$51*$D10*AE$3+AE$52*$E10*AE$3,IF($A10+$H$3*23=AE$7,AE$49*$B10*AE$3+AE$50*$C10*AE$3+AE$51*$D10*AE$3+AE$52*$E10*AE$3,IF($A10+$H$3*24=AE$7,AE$49*$B10*AE$3+AE$50*$C10*AE$3+AE$51*$D10*AE$3+AE$52*$E10*AE$3,IF($A10+$H$3*25=AE$7,AE$49*$B10*AE$3+AE$50*$C10*AE$3+AE$51*$D10*AE$3+AE$52*$E10*AE$3,IF($A10+$H$3*26=AE$7,AE$49*$B10*AE$3+AE$50*$C10*AE$3+AE$51*$D10*AE$3+AE$52*$E10*AE$3,IF($A10+$H$3*27=AE$7,AE$49*$B10*AE$3+AE$50*$C10*AE$3+AE$51*$D10*AE$3+AE$52*$E10*AE$3,IF($A10+$H$3*28=AE$7,AE$49*$B10*AE$3+AE$50*$C10*AE$3+AE$51*$D10*AE$3+AE$52*$E10*AE$3,IF($A10+$H$3*29=AE$7,AE$49*$B10*AE$3+AE$50*$C10*AE$3+AE$51*$D10*AE$3+AE$52*$E10*AE$3,IF($A10+$H$3*30=AE$7,AE$49*$B10*AE$3+AE$50*$C10*AE$3+AE$51*$D10*AE$3+AE$52*$E10*AE$3,IF($A10+$H$3*31=AE$7,AE$49*$B10*AE$3+AE$50*$C10*AE$3+AE$51*$D10*AE$3+AE$52*$E10*AE$3,IF($A10+$H$3*32=AE$7,AE$49*$B10*AE$3+AE$50*$C10*AE$3+AE$51*$D10*AE$3+AE$52*$E10*AE$3,IF($A10+$H$3*33=AE$7,AE$49*$B10*AE$3+AE$50*$C10*AE$3+AE$51*$D10*AE$3+AE$52*$E10*AE$3,IF($A10+$H$3*34=AE$7,AE$49*$B10*AE$3+AE$50*$C10*AE$3+AE$51*$D10*AE$3+AE$52*$E10*AE$3,IF($A10+$H$3*35=AE$7,AE$49*$B10*AE$3+AE$50*$C10*AE$3+AE$51*$D10*AE$3+AE$52*$E10*AE$3,IF($A10+$H$3*36=AE$7,AE$49*$B10*AE$3+AE$50*$C10*AE$3+AE$51*$D10*AE$3+AE$52*$E10*AE$3,IF($A10+$H$3*37=AE$7,AE$49*$B10*AE$3+AE$50*$C10*AE$3+AE$51*$D10*AE$3+AE$52*$E10*AE$3,IF($A10+$H$3*38=AE$7,AE$49*$B10*AE$3+AE$50*$C10*AE$3+AE$51*$D10*AE$3+AE$52*$E10*AE$3,IF($A10+$H$3*39=AE$7,AE$49*$B10*AE$3+AE$50*$C10*AE$3+AE$51*$D10*AE$3+AE$52*$E10*AE$3,IF($A10+$H$3*40=AE$7,AE$49*$B10*AE$3+AE$50*$C10*AE$3+AE$51*$D10*AE$3+AE$52*$E10*AE$3,0)))))))))))))))))))))))))))))))))))))))))*Warranty!$AC$47</f>
        <v>1291.3863428179816</v>
      </c>
      <c r="AF10" s="124">
        <f>IF($A10=AF$7,AF$49*$B10+AF$50*$C10+AF$51*$D10+AF$52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$55*$B10*AF$3+AF$56*$C10*AF$3+AF$57*$D10*AF$3+AF$58*$E10*AF$3,IF($A10+$H$3*12=AF$7,AF$55*$B10*AF$3+AF$56*$C10*AF$3+AF$57*$D10*AF$3+AF$58*$E10*AF$3,IF($A10+$H$3*13=AF$7,AF$55*$B10*AF$3+AF$56*$C10*AF$3+AF$57*$D10*AF$3+AF$58*$E10*AF$3,IF($A10+$H$3*14=AF$7,AF$55*$B10*AF$3+AF$56*$C10*AF$3+AF$57*$D10*AF$3+AF$58*$E10*AF$3,IF($A10+$H$3*15=AF$7,AF$55*$B10*AF$3+AF$56*$C10*AF$3+AF$57*$D10*AF$3+AF$58*$E10*AF$3,IF($A10+$H$3*16=AF$7,AF$60*$B10*AF$3+AF$61*$C10*AF$3+AF$62*$D10*AF$3+AF$63*$E10*AF$3,IF($A10+$H$3*17=AF$7,AF$60*$B10*AF$3+AF$61*$C10*AF$3+AF$62*$D10*AF$3+AF$63*$E10*AF$3,IF($A10+$H$3*18=AF$7,AF$60*$B10*AF$3+AF$61*$C10*AF$3+AF$62*$D10*AF$3+AF$63*$E10*AF$3,IF($A10+$H$3*19=AF$7,AF$60*$B10*AF$3+AF$61*$C10*AF$3+AF$62*$D10*AF$3+AF$63*$E10*AF$3,IF($A10+$H$3*20=AF$7,AF$60*$B10*AF$3+AF$61*$C10*AF$3+AF$62*$D10*AF$3+AF$63*$E10*AF$3,IF($A10+$H$3*21=AF$7,AF$49*$B10*AF$3+AF$50*$C10*AF$3+AF$51*$D10*AF$3+AF$52*$E10*AF$3,IF($A10+$H$3*22=AF$7,AF$49*$B10*AF$3+AF$50*$C10*AF$3+AF$51*$D10*AF$3+AF$52*$E10*AF$3,IF($A10+$H$3*23=AF$7,AF$49*$B10*AF$3+AF$50*$C10*AF$3+AF$51*$D10*AF$3+AF$52*$E10*AF$3,IF($A10+$H$3*24=AF$7,AF$49*$B10*AF$3+AF$50*$C10*AF$3+AF$51*$D10*AF$3+AF$52*$E10*AF$3,IF($A10+$H$3*25=AF$7,AF$49*$B10*AF$3+AF$50*$C10*AF$3+AF$51*$D10*AF$3+AF$52*$E10*AF$3,IF($A10+$H$3*26=AF$7,AF$49*$B10*AF$3+AF$50*$C10*AF$3+AF$51*$D10*AF$3+AF$52*$E10*AF$3,IF($A10+$H$3*27=AF$7,AF$49*$B10*AF$3+AF$50*$C10*AF$3+AF$51*$D10*AF$3+AF$52*$E10*AF$3,IF($A10+$H$3*28=AF$7,AF$49*$B10*AF$3+AF$50*$C10*AF$3+AF$51*$D10*AF$3+AF$52*$E10*AF$3,IF($A10+$H$3*29=AF$7,AF$49*$B10*AF$3+AF$50*$C10*AF$3+AF$51*$D10*AF$3+AF$52*$E10*AF$3,IF($A10+$H$3*30=AF$7,AF$49*$B10*AF$3+AF$50*$C10*AF$3+AF$51*$D10*AF$3+AF$52*$E10*AF$3,IF($A10+$H$3*31=AF$7,AF$49*$B10*AF$3+AF$50*$C10*AF$3+AF$51*$D10*AF$3+AF$52*$E10*AF$3,IF($A10+$H$3*32=AF$7,AF$49*$B10*AF$3+AF$50*$C10*AF$3+AF$51*$D10*AF$3+AF$52*$E10*AF$3,IF($A10+$H$3*33=AF$7,AF$49*$B10*AF$3+AF$50*$C10*AF$3+AF$51*$D10*AF$3+AF$52*$E10*AF$3,IF($A10+$H$3*34=AF$7,AF$49*$B10*AF$3+AF$50*$C10*AF$3+AF$51*$D10*AF$3+AF$52*$E10*AF$3,IF($A10+$H$3*35=AF$7,AF$49*$B10*AF$3+AF$50*$C10*AF$3+AF$51*$D10*AF$3+AF$52*$E10*AF$3,IF($A10+$H$3*36=AF$7,AF$49*$B10*AF$3+AF$50*$C10*AF$3+AF$51*$D10*AF$3+AF$52*$E10*AF$3,IF($A10+$H$3*37=AF$7,AF$49*$B10*AF$3+AF$50*$C10*AF$3+AF$51*$D10*AF$3+AF$52*$E10*AF$3,IF($A10+$H$3*38=AF$7,AF$49*$B10*AF$3+AF$50*$C10*AF$3+AF$51*$D10*AF$3+AF$52*$E10*AF$3,IF($A10+$H$3*39=AF$7,AF$49*$B10*AF$3+AF$50*$C10*AF$3+AF$51*$D10*AF$3+AF$52*$E10*AF$3,IF($A10+$H$3*40=AF$7,AF$49*$B10*AF$3+AF$50*$C10*AF$3+AF$51*$D10*AF$3+AF$52*$E10*AF$3,0)))))))))))))))))))))))))))))))))))))))))*Warranty!$AC$47</f>
        <v>1291.3863428179816</v>
      </c>
      <c r="AG10" s="124">
        <f>IF($A10=AG$7,AG$49*$B10+AG$50*$C10+AG$51*$D10+AG$52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$55*$B10*AG$3+AG$56*$C10*AG$3+AG$57*$D10*AG$3+AG$58*$E10*AG$3,IF($A10+$H$3*12=AG$7,AG$55*$B10*AG$3+AG$56*$C10*AG$3+AG$57*$D10*AG$3+AG$58*$E10*AG$3,IF($A10+$H$3*13=AG$7,AG$55*$B10*AG$3+AG$56*$C10*AG$3+AG$57*$D10*AG$3+AG$58*$E10*AG$3,IF($A10+$H$3*14=AG$7,AG$55*$B10*AG$3+AG$56*$C10*AG$3+AG$57*$D10*AG$3+AG$58*$E10*AG$3,IF($A10+$H$3*15=AG$7,AG$55*$B10*AG$3+AG$56*$C10*AG$3+AG$57*$D10*AG$3+AG$58*$E10*AG$3,IF($A10+$H$3*16=AG$7,AG$60*$B10*AG$3+AG$61*$C10*AG$3+AG$62*$D10*AG$3+AG$63*$E10*AG$3,IF($A10+$H$3*17=AG$7,AG$60*$B10*AG$3+AG$61*$C10*AG$3+AG$62*$D10*AG$3+AG$63*$E10*AG$3,IF($A10+$H$3*18=AG$7,AG$60*$B10*AG$3+AG$61*$C10*AG$3+AG$62*$D10*AG$3+AG$63*$E10*AG$3,IF($A10+$H$3*19=AG$7,AG$60*$B10*AG$3+AG$61*$C10*AG$3+AG$62*$D10*AG$3+AG$63*$E10*AG$3,IF($A10+$H$3*20=AG$7,AG$60*$B10*AG$3+AG$61*$C10*AG$3+AG$62*$D10*AG$3+AG$63*$E10*AG$3,IF($A10+$H$3*21=AG$7,AG$49*$B10*AG$3+AG$50*$C10*AG$3+AG$51*$D10*AG$3+AG$52*$E10*AG$3,IF($A10+$H$3*22=AG$7,AG$49*$B10*AG$3+AG$50*$C10*AG$3+AG$51*$D10*AG$3+AG$52*$E10*AG$3,IF($A10+$H$3*23=AG$7,AG$49*$B10*AG$3+AG$50*$C10*AG$3+AG$51*$D10*AG$3+AG$52*$E10*AG$3,IF($A10+$H$3*24=AG$7,AG$49*$B10*AG$3+AG$50*$C10*AG$3+AG$51*$D10*AG$3+AG$52*$E10*AG$3,IF($A10+$H$3*25=AG$7,AG$49*$B10*AG$3+AG$50*$C10*AG$3+AG$51*$D10*AG$3+AG$52*$E10*AG$3,IF($A10+$H$3*26=AG$7,AG$49*$B10*AG$3+AG$50*$C10*AG$3+AG$51*$D10*AG$3+AG$52*$E10*AG$3,IF($A10+$H$3*27=AG$7,AG$49*$B10*AG$3+AG$50*$C10*AG$3+AG$51*$D10*AG$3+AG$52*$E10*AG$3,IF($A10+$H$3*28=AG$7,AG$49*$B10*AG$3+AG$50*$C10*AG$3+AG$51*$D10*AG$3+AG$52*$E10*AG$3,IF($A10+$H$3*29=AG$7,AG$49*$B10*AG$3+AG$50*$C10*AG$3+AG$51*$D10*AG$3+AG$52*$E10*AG$3,IF($A10+$H$3*30=AG$7,AG$49*$B10*AG$3+AG$50*$C10*AG$3+AG$51*$D10*AG$3+AG$52*$E10*AG$3,IF($A10+$H$3*31=AG$7,AG$49*$B10*AG$3+AG$50*$C10*AG$3+AG$51*$D10*AG$3+AG$52*$E10*AG$3,IF($A10+$H$3*32=AG$7,AG$49*$B10*AG$3+AG$50*$C10*AG$3+AG$51*$D10*AG$3+AG$52*$E10*AG$3,IF($A10+$H$3*33=AG$7,AG$49*$B10*AG$3+AG$50*$C10*AG$3+AG$51*$D10*AG$3+AG$52*$E10*AG$3,IF($A10+$H$3*34=AG$7,AG$49*$B10*AG$3+AG$50*$C10*AG$3+AG$51*$D10*AG$3+AG$52*$E10*AG$3,IF($A10+$H$3*35=AG$7,AG$49*$B10*AG$3+AG$50*$C10*AG$3+AG$51*$D10*AG$3+AG$52*$E10*AG$3,IF($A10+$H$3*36=AG$7,AG$49*$B10*AG$3+AG$50*$C10*AG$3+AG$51*$D10*AG$3+AG$52*$E10*AG$3,IF($A10+$H$3*37=AG$7,AG$49*$B10*AG$3+AG$50*$C10*AG$3+AG$51*$D10*AG$3+AG$52*$E10*AG$3,IF($A10+$H$3*38=AG$7,AG$49*$B10*AG$3+AG$50*$C10*AG$3+AG$51*$D10*AG$3+AG$52*$E10*AG$3,IF($A10+$H$3*39=AG$7,AG$49*$B10*AG$3+AG$50*$C10*AG$3+AG$51*$D10*AG$3+AG$52*$E10*AG$3,IF($A10+$H$3*40=AG$7,AG$49*$B10*AG$3+AG$50*$C10*AG$3+AG$51*$D10*AG$3+AG$52*$E10*AG$3,0)))))))))))))))))))))))))))))))))))))))))*Warranty!$AD$47</f>
        <v>1323.1743143335009</v>
      </c>
      <c r="AH10" s="124">
        <f>IF($A10=AH$7,AH$49*$B10+AH$50*$C10+AH$51*$D10+AH$52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$55*$B10*AH$3+AH$56*$C10*AH$3+AH$57*$D10*AH$3+AH$58*$E10*AH$3,IF($A10+$H$3*12=AH$7,AH$55*$B10*AH$3+AH$56*$C10*AH$3+AH$57*$D10*AH$3+AH$58*$E10*AH$3,IF($A10+$H$3*13=AH$7,AH$55*$B10*AH$3+AH$56*$C10*AH$3+AH$57*$D10*AH$3+AH$58*$E10*AH$3,IF($A10+$H$3*14=AH$7,AH$55*$B10*AH$3+AH$56*$C10*AH$3+AH$57*$D10*AH$3+AH$58*$E10*AH$3,IF($A10+$H$3*15=AH$7,AH$55*$B10*AH$3+AH$56*$C10*AH$3+AH$57*$D10*AH$3+AH$58*$E10*AH$3,IF($A10+$H$3*16=AH$7,AH$60*$B10*AH$3+AH$61*$C10*AH$3+AH$62*$D10*AH$3+AH$63*$E10*AH$3,IF($A10+$H$3*17=AH$7,AH$60*$B10*AH$3+AH$61*$C10*AH$3+AH$62*$D10*AH$3+AH$63*$E10*AH$3,IF($A10+$H$3*18=AH$7,AH$60*$B10*AH$3+AH$61*$C10*AH$3+AH$62*$D10*AH$3+AH$63*$E10*AH$3,IF($A10+$H$3*19=AH$7,AH$60*$B10*AH$3+AH$61*$C10*AH$3+AH$62*$D10*AH$3+AH$63*$E10*AH$3,IF($A10+$H$3*20=AH$7,AH$60*$B10*AH$3+AH$61*$C10*AH$3+AH$62*$D10*AH$3+AH$63*$E10*AH$3,IF($A10+$H$3*21=AH$7,AH$49*$B10*AH$3+AH$50*$C10*AH$3+AH$51*$D10*AH$3+AH$52*$E10*AH$3,IF($A10+$H$3*22=AH$7,AH$49*$B10*AH$3+AH$50*$C10*AH$3+AH$51*$D10*AH$3+AH$52*$E10*AH$3,IF($A10+$H$3*23=AH$7,AH$49*$B10*AH$3+AH$50*$C10*AH$3+AH$51*$D10*AH$3+AH$52*$E10*AH$3,IF($A10+$H$3*24=AH$7,AH$49*$B10*AH$3+AH$50*$C10*AH$3+AH$51*$D10*AH$3+AH$52*$E10*AH$3,IF($A10+$H$3*25=AH$7,AH$49*$B10*AH$3+AH$50*$C10*AH$3+AH$51*$D10*AH$3+AH$52*$E10*AH$3,IF($A10+$H$3*26=AH$7,AH$49*$B10*AH$3+AH$50*$C10*AH$3+AH$51*$D10*AH$3+AH$52*$E10*AH$3,IF($A10+$H$3*27=AH$7,AH$49*$B10*AH$3+AH$50*$C10*AH$3+AH$51*$D10*AH$3+AH$52*$E10*AH$3,IF($A10+$H$3*28=AH$7,AH$49*$B10*AH$3+AH$50*$C10*AH$3+AH$51*$D10*AH$3+AH$52*$E10*AH$3,IF($A10+$H$3*29=AH$7,AH$49*$B10*AH$3+AH$50*$C10*AH$3+AH$51*$D10*AH$3+AH$52*$E10*AH$3,IF($A10+$H$3*30=AH$7,AH$49*$B10*AH$3+AH$50*$C10*AH$3+AH$51*$D10*AH$3+AH$52*$E10*AH$3,IF($A10+$H$3*31=AH$7,AH$49*$B10*AH$3+AH$50*$C10*AH$3+AH$51*$D10*AH$3+AH$52*$E10*AH$3,IF($A10+$H$3*32=AH$7,AH$49*$B10*AH$3+AH$50*$C10*AH$3+AH$51*$D10*AH$3+AH$52*$E10*AH$3,IF($A10+$H$3*33=AH$7,AH$49*$B10*AH$3+AH$50*$C10*AH$3+AH$51*$D10*AH$3+AH$52*$E10*AH$3,IF($A10+$H$3*34=AH$7,AH$49*$B10*AH$3+AH$50*$C10*AH$3+AH$51*$D10*AH$3+AH$52*$E10*AH$3,IF($A10+$H$3*35=AH$7,AH$49*$B10*AH$3+AH$50*$C10*AH$3+AH$51*$D10*AH$3+AH$52*$E10*AH$3,IF($A10+$H$3*36=AH$7,AH$49*$B10*AH$3+AH$50*$C10*AH$3+AH$51*$D10*AH$3+AH$52*$E10*AH$3,IF($A10+$H$3*37=AH$7,AH$49*$B10*AH$3+AH$50*$C10*AH$3+AH$51*$D10*AH$3+AH$52*$E10*AH$3,IF($A10+$H$3*38=AH$7,AH$49*$B10*AH$3+AH$50*$C10*AH$3+AH$51*$D10*AH$3+AH$52*$E10*AH$3,IF($A10+$H$3*39=AH$7,AH$49*$B10*AH$3+AH$50*$C10*AH$3+AH$51*$D10*AH$3+AH$52*$E10*AH$3,IF($A10+$H$3*40=AH$7,AH$49*$B10*AH$3+AH$50*$C10*AH$3+AH$51*$D10*AH$3+AH$52*$E10*AH$3,0)))))))))))))))))))))))))))))))))))))))))*Warranty!$AD$47</f>
        <v>1323.1743143335009</v>
      </c>
      <c r="AI10" s="124">
        <f>IF($A10=AI$7,AI$49*$B10+AI$50*$C10+AI$51*$D10+AI$52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$55*$B10*AI$3+AI$56*$C10*AI$3+AI$57*$D10*AI$3+AI$58*$E10*AI$3,IF($A10+$H$3*12=AI$7,AI$55*$B10*AI$3+AI$56*$C10*AI$3+AI$57*$D10*AI$3+AI$58*$E10*AI$3,IF($A10+$H$3*13=AI$7,AI$55*$B10*AI$3+AI$56*$C10*AI$3+AI$57*$D10*AI$3+AI$58*$E10*AI$3,IF($A10+$H$3*14=AI$7,AI$55*$B10*AI$3+AI$56*$C10*AI$3+AI$57*$D10*AI$3+AI$58*$E10*AI$3,IF($A10+$H$3*15=AI$7,AI$55*$B10*AI$3+AI$56*$C10*AI$3+AI$57*$D10*AI$3+AI$58*$E10*AI$3,IF($A10+$H$3*16=AI$7,AI$60*$B10*AI$3+AI$61*$C10*AI$3+AI$62*$D10*AI$3+AI$63*$E10*AI$3,IF($A10+$H$3*17=AI$7,AI$60*$B10*AI$3+AI$61*$C10*AI$3+AI$62*$D10*AI$3+AI$63*$E10*AI$3,IF($A10+$H$3*18=AI$7,AI$60*$B10*AI$3+AI$61*$C10*AI$3+AI$62*$D10*AI$3+AI$63*$E10*AI$3,IF($A10+$H$3*19=AI$7,AI$60*$B10*AI$3+AI$61*$C10*AI$3+AI$62*$D10*AI$3+AI$63*$E10*AI$3,IF($A10+$H$3*20=AI$7,AI$60*$B10*AI$3+AI$61*$C10*AI$3+AI$62*$D10*AI$3+AI$63*$E10*AI$3,IF($A10+$H$3*21=AI$7,AI$49*$B10*AI$3+AI$50*$C10*AI$3+AI$51*$D10*AI$3+AI$52*$E10*AI$3,IF($A10+$H$3*22=AI$7,AI$49*$B10*AI$3+AI$50*$C10*AI$3+AI$51*$D10*AI$3+AI$52*$E10*AI$3,IF($A10+$H$3*23=AI$7,AI$49*$B10*AI$3+AI$50*$C10*AI$3+AI$51*$D10*AI$3+AI$52*$E10*AI$3,IF($A10+$H$3*24=AI$7,AI$49*$B10*AI$3+AI$50*$C10*AI$3+AI$51*$D10*AI$3+AI$52*$E10*AI$3,IF($A10+$H$3*25=AI$7,AI$49*$B10*AI$3+AI$50*$C10*AI$3+AI$51*$D10*AI$3+AI$52*$E10*AI$3,IF($A10+$H$3*26=AI$7,AI$49*$B10*AI$3+AI$50*$C10*AI$3+AI$51*$D10*AI$3+AI$52*$E10*AI$3,IF($A10+$H$3*27=AI$7,AI$49*$B10*AI$3+AI$50*$C10*AI$3+AI$51*$D10*AI$3+AI$52*$E10*AI$3,IF($A10+$H$3*28=AI$7,AI$49*$B10*AI$3+AI$50*$C10*AI$3+AI$51*$D10*AI$3+AI$52*$E10*AI$3,IF($A10+$H$3*29=AI$7,AI$49*$B10*AI$3+AI$50*$C10*AI$3+AI$51*$D10*AI$3+AI$52*$E10*AI$3,IF($A10+$H$3*30=AI$7,AI$49*$B10*AI$3+AI$50*$C10*AI$3+AI$51*$D10*AI$3+AI$52*$E10*AI$3,IF($A10+$H$3*31=AI$7,AI$49*$B10*AI$3+AI$50*$C10*AI$3+AI$51*$D10*AI$3+AI$52*$E10*AI$3,IF($A10+$H$3*32=AI$7,AI$49*$B10*AI$3+AI$50*$C10*AI$3+AI$51*$D10*AI$3+AI$52*$E10*AI$3,IF($A10+$H$3*33=AI$7,AI$49*$B10*AI$3+AI$50*$C10*AI$3+AI$51*$D10*AI$3+AI$52*$E10*AI$3,IF($A10+$H$3*34=AI$7,AI$49*$B10*AI$3+AI$50*$C10*AI$3+AI$51*$D10*AI$3+AI$52*$E10*AI$3,IF($A10+$H$3*35=AI$7,AI$49*$B10*AI$3+AI$50*$C10*AI$3+AI$51*$D10*AI$3+AI$52*$E10*AI$3,IF($A10+$H$3*36=AI$7,AI$49*$B10*AI$3+AI$50*$C10*AI$3+AI$51*$D10*AI$3+AI$52*$E10*AI$3,IF($A10+$H$3*37=AI$7,AI$49*$B10*AI$3+AI$50*$C10*AI$3+AI$51*$D10*AI$3+AI$52*$E10*AI$3,IF($A10+$H$3*38=AI$7,AI$49*$B10*AI$3+AI$50*$C10*AI$3+AI$51*$D10*AI$3+AI$52*$E10*AI$3,IF($A10+$H$3*39=AI$7,AI$49*$B10*AI$3+AI$50*$C10*AI$3+AI$51*$D10*AI$3+AI$52*$E10*AI$3,IF($A10+$H$3*40=AI$7,AI$49*$B10*AI$3+AI$50*$C10*AI$3+AI$51*$D10*AI$3+AI$52*$E10*AI$3,0)))))))))))))))))))))))))))))))))))))))))*Warranty!$AD$47</f>
        <v>1323.1743143335009</v>
      </c>
      <c r="AJ10" s="124">
        <f>IF($A10=AJ$7,AJ$49*$B10+AJ$50*$C10+AJ$51*$D10+AJ$52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$55*$B10*AJ$3+AJ$56*$C10*AJ$3+AJ$57*$D10*AJ$3+AJ$58*$E10*AJ$3,IF($A10+$H$3*12=AJ$7,AJ$55*$B10*AJ$3+AJ$56*$C10*AJ$3+AJ$57*$D10*AJ$3+AJ$58*$E10*AJ$3,IF($A10+$H$3*13=AJ$7,AJ$55*$B10*AJ$3+AJ$56*$C10*AJ$3+AJ$57*$D10*AJ$3+AJ$58*$E10*AJ$3,IF($A10+$H$3*14=AJ$7,AJ$55*$B10*AJ$3+AJ$56*$C10*AJ$3+AJ$57*$D10*AJ$3+AJ$58*$E10*AJ$3,IF($A10+$H$3*15=AJ$7,AJ$55*$B10*AJ$3+AJ$56*$C10*AJ$3+AJ$57*$D10*AJ$3+AJ$58*$E10*AJ$3,IF($A10+$H$3*16=AJ$7,AJ$60*$B10*AJ$3+AJ$61*$C10*AJ$3+AJ$62*$D10*AJ$3+AJ$63*$E10*AJ$3,IF($A10+$H$3*17=AJ$7,AJ$60*$B10*AJ$3+AJ$61*$C10*AJ$3+AJ$62*$D10*AJ$3+AJ$63*$E10*AJ$3,IF($A10+$H$3*18=AJ$7,AJ$60*$B10*AJ$3+AJ$61*$C10*AJ$3+AJ$62*$D10*AJ$3+AJ$63*$E10*AJ$3,IF($A10+$H$3*19=AJ$7,AJ$60*$B10*AJ$3+AJ$61*$C10*AJ$3+AJ$62*$D10*AJ$3+AJ$63*$E10*AJ$3,IF($A10+$H$3*20=AJ$7,AJ$60*$B10*AJ$3+AJ$61*$C10*AJ$3+AJ$62*$D10*AJ$3+AJ$63*$E10*AJ$3,IF($A10+$H$3*21=AJ$7,AJ$49*$B10*AJ$3+AJ$50*$C10*AJ$3+AJ$51*$D10*AJ$3+AJ$52*$E10*AJ$3,IF($A10+$H$3*22=AJ$7,AJ$49*$B10*AJ$3+AJ$50*$C10*AJ$3+AJ$51*$D10*AJ$3+AJ$52*$E10*AJ$3,IF($A10+$H$3*23=AJ$7,AJ$49*$B10*AJ$3+AJ$50*$C10*AJ$3+AJ$51*$D10*AJ$3+AJ$52*$E10*AJ$3,IF($A10+$H$3*24=AJ$7,AJ$49*$B10*AJ$3+AJ$50*$C10*AJ$3+AJ$51*$D10*AJ$3+AJ$52*$E10*AJ$3,IF($A10+$H$3*25=AJ$7,AJ$49*$B10*AJ$3+AJ$50*$C10*AJ$3+AJ$51*$D10*AJ$3+AJ$52*$E10*AJ$3,IF($A10+$H$3*26=AJ$7,AJ$49*$B10*AJ$3+AJ$50*$C10*AJ$3+AJ$51*$D10*AJ$3+AJ$52*$E10*AJ$3,IF($A10+$H$3*27=AJ$7,AJ$49*$B10*AJ$3+AJ$50*$C10*AJ$3+AJ$51*$D10*AJ$3+AJ$52*$E10*AJ$3,IF($A10+$H$3*28=AJ$7,AJ$49*$B10*AJ$3+AJ$50*$C10*AJ$3+AJ$51*$D10*AJ$3+AJ$52*$E10*AJ$3,IF($A10+$H$3*29=AJ$7,AJ$49*$B10*AJ$3+AJ$50*$C10*AJ$3+AJ$51*$D10*AJ$3+AJ$52*$E10*AJ$3,IF($A10+$H$3*30=AJ$7,AJ$49*$B10*AJ$3+AJ$50*$C10*AJ$3+AJ$51*$D10*AJ$3+AJ$52*$E10*AJ$3,IF($A10+$H$3*31=AJ$7,AJ$49*$B10*AJ$3+AJ$50*$C10*AJ$3+AJ$51*$D10*AJ$3+AJ$52*$E10*AJ$3,IF($A10+$H$3*32=AJ$7,AJ$49*$B10*AJ$3+AJ$50*$C10*AJ$3+AJ$51*$D10*AJ$3+AJ$52*$E10*AJ$3,IF($A10+$H$3*33=AJ$7,AJ$49*$B10*AJ$3+AJ$50*$C10*AJ$3+AJ$51*$D10*AJ$3+AJ$52*$E10*AJ$3,IF($A10+$H$3*34=AJ$7,AJ$49*$B10*AJ$3+AJ$50*$C10*AJ$3+AJ$51*$D10*AJ$3+AJ$52*$E10*AJ$3,IF($A10+$H$3*35=AJ$7,AJ$49*$B10*AJ$3+AJ$50*$C10*AJ$3+AJ$51*$D10*AJ$3+AJ$52*$E10*AJ$3,IF($A10+$H$3*36=AJ$7,AJ$49*$B10*AJ$3+AJ$50*$C10*AJ$3+AJ$51*$D10*AJ$3+AJ$52*$E10*AJ$3,IF($A10+$H$3*37=AJ$7,AJ$49*$B10*AJ$3+AJ$50*$C10*AJ$3+AJ$51*$D10*AJ$3+AJ$52*$E10*AJ$3,IF($A10+$H$3*38=AJ$7,AJ$49*$B10*AJ$3+AJ$50*$C10*AJ$3+AJ$51*$D10*AJ$3+AJ$52*$E10*AJ$3,IF($A10+$H$3*39=AJ$7,AJ$49*$B10*AJ$3+AJ$50*$C10*AJ$3+AJ$51*$D10*AJ$3+AJ$52*$E10*AJ$3,IF($A10+$H$3*40=AJ$7,AJ$49*$B10*AJ$3+AJ$50*$C10*AJ$3+AJ$51*$D10*AJ$3+AJ$52*$E10*AJ$3,0)))))))))))))))))))))))))))))))))))))))))*Warranty!$AD$47</f>
        <v>1323.1743143335009</v>
      </c>
      <c r="AK10" s="124">
        <f>IF($A10=AK$7,AK$49*$B10+AK$50*$C10+AK$51*$D10+AK$52*$E10,IF($A10+$H$3=AK$7,$A$5*$B10*AK$3+$B$5*$C10*AK$3+$C$5*$D10*AK$3+$D$5*$E10*AK$3,IF($A10+$H$3*2=AK$7,$A$5*$B10*AK$3+$B$5*$C10*AK$3+$C$5*$D10*AK$3+$D$5*$E10*AK$3,IF($A10+$H$3*3=AK$7,$A$5*$B10*AK$3+$B$5*$C10*AK$3+$C$5*$D10*AK$3+$D$5*$E10*AK$3,IF($A10+$H$3*4=AK$7,$A$5*$B10*AK$3+$B$5*$C10*AK$3+$C$5*$D10*AK$3+$D$5*$E10*AK$3,IF($A10+$H$3*5=AK$7,$A$5*$B10*AK$3+$B$5*$C10*AK$3+$C$5*$D10*AK$3+$D$5*$E10*AK$3,IF($A10+$H$3*6=AK$7,$A$5*$B10*AK$3+$B$5*$C10*AK$3+$C$5*$D10*AK$3+$D$5*$E10*AK$3,IF($A10+$H$3*7=AK$7,$A$5*$B10*AK$3+$B$5*$C10*AK$3+$C$5*$D10*AK$3+$D$5*$E10*AK$3,IF($A10+$H$3*8=AK$7,$A$5*$B10*AK$3+$B$5*$C10*AK$3+$C$5*$D10*AK$3+$D$5*$E10*AK$3,IF($A10+$H$3*9=AK$7,$A$5*$B10*AK$3+$B$5*$C10*AK$3+$C$5*$D10*AK$3+$D$5*$E10*AK$3,IF($A10+$H$3*10=AK$7,$A$5*$B10*AK$3+$B$5*$C10*AK$3+$C$5*$D10*AK$3+$D$5*$E10*AK$3,IF($A10+$H$3*11=AK$7,AK$55*$B10*AK$3+AK$56*$C10*AK$3+AK$57*$D10*AK$3+AK$58*$E10*AK$3,IF($A10+$H$3*12=AK$7,AK$55*$B10*AK$3+AK$56*$C10*AK$3+AK$57*$D10*AK$3+AK$58*$E10*AK$3,IF($A10+$H$3*13=AK$7,AK$55*$B10*AK$3+AK$56*$C10*AK$3+AK$57*$D10*AK$3+AK$58*$E10*AK$3,IF($A10+$H$3*14=AK$7,AK$55*$B10*AK$3+AK$56*$C10*AK$3+AK$57*$D10*AK$3+AK$58*$E10*AK$3,IF($A10+$H$3*15=AK$7,AK$55*$B10*AK$3+AK$56*$C10*AK$3+AK$57*$D10*AK$3+AK$58*$E10*AK$3,IF($A10+$H$3*16=AK$7,AK$60*$B10*AK$3+AK$61*$C10*AK$3+AK$62*$D10*AK$3+AK$63*$E10*AK$3,IF($A10+$H$3*17=AK$7,AK$60*$B10*AK$3+AK$61*$C10*AK$3+AK$62*$D10*AK$3+AK$63*$E10*AK$3,IF($A10+$H$3*18=AK$7,AK$60*$B10*AK$3+AK$61*$C10*AK$3+AK$62*$D10*AK$3+AK$63*$E10*AK$3,IF($A10+$H$3*19=AK$7,AK$60*$B10*AK$3+AK$61*$C10*AK$3+AK$62*$D10*AK$3+AK$63*$E10*AK$3,IF($A10+$H$3*20=AK$7,AK$60*$B10*AK$3+AK$61*$C10*AK$3+AK$62*$D10*AK$3+AK$63*$E10*AK$3,IF($A10+$H$3*21=AK$7,AK$49*$B10*AK$3+AK$50*$C10*AK$3+AK$51*$D10*AK$3+AK$52*$E10*AK$3,IF($A10+$H$3*22=AK$7,AK$49*$B10*AK$3+AK$50*$C10*AK$3+AK$51*$D10*AK$3+AK$52*$E10*AK$3,IF($A10+$H$3*23=AK$7,AK$49*$B10*AK$3+AK$50*$C10*AK$3+AK$51*$D10*AK$3+AK$52*$E10*AK$3,IF($A10+$H$3*24=AK$7,AK$49*$B10*AK$3+AK$50*$C10*AK$3+AK$51*$D10*AK$3+AK$52*$E10*AK$3,IF($A10+$H$3*25=AK$7,AK$49*$B10*AK$3+AK$50*$C10*AK$3+AK$51*$D10*AK$3+AK$52*$E10*AK$3,IF($A10+$H$3*26=AK$7,AK$49*$B10*AK$3+AK$50*$C10*AK$3+AK$51*$D10*AK$3+AK$52*$E10*AK$3,IF($A10+$H$3*27=AK$7,AK$49*$B10*AK$3+AK$50*$C10*AK$3+AK$51*$D10*AK$3+AK$52*$E10*AK$3,IF($A10+$H$3*28=AK$7,AK$49*$B10*AK$3+AK$50*$C10*AK$3+AK$51*$D10*AK$3+AK$52*$E10*AK$3,IF($A10+$H$3*29=AK$7,AK$49*$B10*AK$3+AK$50*$C10*AK$3+AK$51*$D10*AK$3+AK$52*$E10*AK$3,IF($A10+$H$3*30=AK$7,AK$49*$B10*AK$3+AK$50*$C10*AK$3+AK$51*$D10*AK$3+AK$52*$E10*AK$3,IF($A10+$H$3*31=AK$7,AK$49*$B10*AK$3+AK$50*$C10*AK$3+AK$51*$D10*AK$3+AK$52*$E10*AK$3,IF($A10+$H$3*32=AK$7,AK$49*$B10*AK$3+AK$50*$C10*AK$3+AK$51*$D10*AK$3+AK$52*$E10*AK$3,IF($A10+$H$3*33=AK$7,AK$49*$B10*AK$3+AK$50*$C10*AK$3+AK$51*$D10*AK$3+AK$52*$E10*AK$3,IF($A10+$H$3*34=AK$7,AK$49*$B10*AK$3+AK$50*$C10*AK$3+AK$51*$D10*AK$3+AK$52*$E10*AK$3,IF($A10+$H$3*35=AK$7,AK$49*$B10*AK$3+AK$50*$C10*AK$3+AK$51*$D10*AK$3+AK$52*$E10*AK$3,IF($A10+$H$3*36=AK$7,AK$49*$B10*AK$3+AK$50*$C10*AK$3+AK$51*$D10*AK$3+AK$52*$E10*AK$3,IF($A10+$H$3*37=AK$7,AK$49*$B10*AK$3+AK$50*$C10*AK$3+AK$51*$D10*AK$3+AK$52*$E10*AK$3,IF($A10+$H$3*38=AK$7,AK$49*$B10*AK$3+AK$50*$C10*AK$3+AK$51*$D10*AK$3+AK$52*$E10*AK$3,IF($A10+$H$3*39=AK$7,AK$49*$B10*AK$3+AK$50*$C10*AK$3+AK$51*$D10*AK$3+AK$52*$E10*AK$3,IF($A10+$H$3*40=AK$7,AK$49*$B10*AK$3+AK$50*$C10*AK$3+AK$51*$D10*AK$3+AK$52*$E10*AK$3,0)))))))))))))))))))))))))))))))))))))))))*Warranty!$AD$47</f>
        <v>1323.1743143335009</v>
      </c>
      <c r="AL10" s="124">
        <f t="shared" ref="AL10:AW10" si="7">IF($A10=AL$7,AL$49*$B10+AL$50*$C10+AL$51*$D10+AL$52*$E10,IF($A10+$H$3=AL$7,$A$5*$B10*AL$3+$B$5*$C10*AL$3+$C$5*$D10*AL$3+$D$5*$E10*AL$3,IF($A10+$H$3*2=AL$7,$A$5*$B10*AL$3+$B$5*$C10*AL$3+$C$5*$D10*AL$3+$D$5*$E10*AL$3,IF($A10+$H$3*3=AL$7,$A$5*$B10*AL$3+$B$5*$C10*AL$3+$C$5*$D10*AL$3+$D$5*$E10*AL$3,IF($A10+$H$3*4=AL$7,$A$5*$B10*AL$3+$B$5*$C10*AL$3+$C$5*$D10*AL$3+$D$5*$E10*AL$3,IF($A10+$H$3*5=AL$7,$A$5*$B10*AL$3+$B$5*$C10*AL$3+$C$5*$D10*AL$3+$D$5*$E10*AL$3,IF($A10+$H$3*6=AL$7,$A$5*$B10*AL$3+$B$5*$C10*AL$3+$C$5*$D10*AL$3+$D$5*$E10*AL$3,IF($A10+$H$3*7=AL$7,$A$5*$B10*AL$3+$B$5*$C10*AL$3+$C$5*$D10*AL$3+$D$5*$E10*AL$3,IF($A10+$H$3*8=AL$7,$A$5*$B10*AL$3+$B$5*$C10*AL$3+$C$5*$D10*AL$3+$D$5*$E10*AL$3,IF($A10+$H$3*9=AL$7,$A$5*$B10*AL$3+$B$5*$C10*AL$3+$C$5*$D10*AL$3+$D$5*$E10*AL$3,IF($A10+$H$3*10=AL$7,$A$5*$B10*AL$3+$B$5*$C10*AL$3+$C$5*$D10*AL$3+$D$5*$E10*AL$3,IF($A10+$H$3*11=AL$7,AL$55*$B10*AL$3+AL$56*$C10*AL$3+AL$57*$D10*AL$3+AL$58*$E10*AL$3,IF($A10+$H$3*12=AL$7,AL$55*$B10*AL$3+AL$56*$C10*AL$3+AL$57*$D10*AL$3+AL$58*$E10*AL$3,IF($A10+$H$3*13=AL$7,AL$55*$B10*AL$3+AL$56*$C10*AL$3+AL$57*$D10*AL$3+AL$58*$E10*AL$3,IF($A10+$H$3*14=AL$7,AL$55*$B10*AL$3+AL$56*$C10*AL$3+AL$57*$D10*AL$3+AL$58*$E10*AL$3,IF($A10+$H$3*15=AL$7,AL$55*$B10*AL$3+AL$56*$C10*AL$3+AL$57*$D10*AL$3+AL$58*$E10*AL$3,IF($A10+$H$3*16=AL$7,AL$60*$B10*AL$3+AL$61*$C10*AL$3+AL$62*$D10*AL$3+AL$63*$E10*AL$3,IF($A10+$H$3*17=AL$7,AL$60*$B10*AL$3+AL$61*$C10*AL$3+AL$62*$D10*AL$3+AL$63*$E10*AL$3,IF($A10+$H$3*18=AL$7,AL$60*$B10*AL$3+AL$61*$C10*AL$3+AL$62*$D10*AL$3+AL$63*$E10*AL$3,IF($A10+$H$3*19=AL$7,AL$60*$B10*AL$3+AL$61*$C10*AL$3+AL$62*$D10*AL$3+AL$63*$E10*AL$3,IF($A10+$H$3*20=AL$7,AL$60*$B10*AL$3+AL$61*$C10*AL$3+AL$62*$D10*AL$3+AL$63*$E10*AL$3,IF($A10+$H$3*21=AL$7,AL$49*$B10*AL$3+AL$50*$C10*AL$3+AL$51*$D10*AL$3+AL$52*$E10*AL$3,IF($A10+$H$3*22=AL$7,AL$49*$B10*AL$3+AL$50*$C10*AL$3+AL$51*$D10*AL$3+AL$52*$E10*AL$3,IF($A10+$H$3*23=AL$7,AL$49*$B10*AL$3+AL$50*$C10*AL$3+AL$51*$D10*AL$3+AL$52*$E10*AL$3,IF($A10+$H$3*24=AL$7,AL$49*$B10*AL$3+AL$50*$C10*AL$3+AL$51*$D10*AL$3+AL$52*$E10*AL$3,IF($A10+$H$3*25=AL$7,AL$49*$B10*AL$3+AL$50*$C10*AL$3+AL$51*$D10*AL$3+AL$52*$E10*AL$3,IF($A10+$H$3*26=AL$7,AL$49*$B10*AL$3+AL$50*$C10*AL$3+AL$51*$D10*AL$3+AL$52*$E10*AL$3,IF($A10+$H$3*27=AL$7,AL$49*$B10*AL$3+AL$50*$C10*AL$3+AL$51*$D10*AL$3+AL$52*$E10*AL$3,IF($A10+$H$3*28=AL$7,AL$49*$B10*AL$3+AL$50*$C10*AL$3+AL$51*$D10*AL$3+AL$52*$E10*AL$3,IF($A10+$H$3*29=AL$7,AL$49*$B10*AL$3+AL$50*$C10*AL$3+AL$51*$D10*AL$3+AL$52*$E10*AL$3,IF($A10+$H$3*30=AL$7,AL$49*$B10*AL$3+AL$50*$C10*AL$3+AL$51*$D10*AL$3+AL$52*$E10*AL$3,IF($A10+$H$3*31=AL$7,AL$49*$B10*AL$3+AL$50*$C10*AL$3+AL$51*$D10*AL$3+AL$52*$E10*AL$3,IF($A10+$H$3*32=AL$7,AL$49*$B10*AL$3+AL$50*$C10*AL$3+AL$51*$D10*AL$3+AL$52*$E10*AL$3,IF($A10+$H$3*33=AL$7,AL$49*$B10*AL$3+AL$50*$C10*AL$3+AL$51*$D10*AL$3+AL$52*$E10*AL$3,IF($A10+$H$3*34=AL$7,AL$49*$B10*AL$3+AL$50*$C10*AL$3+AL$51*$D10*AL$3+AL$52*$E10*AL$3,IF($A10+$H$3*35=AL$7,AL$49*$B10*AL$3+AL$50*$C10*AL$3+AL$51*$D10*AL$3+AL$52*$E10*AL$3,IF($A10+$H$3*36=AL$7,AL$49*$B10*AL$3+AL$50*$C10*AL$3+AL$51*$D10*AL$3+AL$52*$E10*AL$3,IF($A10+$H$3*37=AL$7,AL$49*$B10*AL$3+AL$50*$C10*AL$3+AL$51*$D10*AL$3+AL$52*$E10*AL$3,IF($A10+$H$3*38=AL$7,AL$49*$B10*AL$3+AL$50*$C10*AL$3+AL$51*$D10*AL$3+AL$52*$E10*AL$3,IF($A10+$H$3*39=AL$7,AL$49*$B10*AL$3+AL$50*$C10*AL$3+AL$51*$D10*AL$3+AL$52*$E10*AL$3,IF($A10+$H$3*40=AL$7,AL$49*$B10*AL$3+AL$50*$C10*AL$3+AL$51*$D10*AL$3+AL$52*$E10*AL$3,0)))))))))))))))))))))))))))))))))))))))))</f>
        <v>5133.3774888000007</v>
      </c>
      <c r="AM10" s="124">
        <f t="shared" si="7"/>
        <v>5133.3774888000007</v>
      </c>
      <c r="AN10" s="124">
        <f t="shared" si="7"/>
        <v>5133.3774888000007</v>
      </c>
      <c r="AO10" s="124">
        <f t="shared" si="7"/>
        <v>5133.3774888000007</v>
      </c>
      <c r="AP10" s="124">
        <f t="shared" si="7"/>
        <v>5133.3774888000007</v>
      </c>
      <c r="AQ10" s="124">
        <f t="shared" si="7"/>
        <v>5133.3774888000007</v>
      </c>
      <c r="AR10" s="124">
        <f t="shared" si="7"/>
        <v>5133.3774888000007</v>
      </c>
      <c r="AS10" s="124">
        <f t="shared" si="7"/>
        <v>5133.3774888000007</v>
      </c>
      <c r="AT10" s="124">
        <f t="shared" si="7"/>
        <v>5133.3774888000007</v>
      </c>
      <c r="AU10" s="124">
        <f t="shared" si="7"/>
        <v>5133.3774888000007</v>
      </c>
      <c r="AV10" s="124">
        <f t="shared" si="7"/>
        <v>5133.3774888000007</v>
      </c>
      <c r="AW10" s="124">
        <f t="shared" si="7"/>
        <v>5133.3774888000007</v>
      </c>
      <c r="AX10" s="180">
        <f>SUM(N10:AW10)</f>
        <v>588011.08203135699</v>
      </c>
    </row>
    <row r="11" spans="1:50" x14ac:dyDescent="0.2">
      <c r="A11" s="175">
        <f>'QUANTITIES - ALT 2'!A7</f>
        <v>2024</v>
      </c>
      <c r="B11" s="181">
        <f>'QUANTITIES - ALT 1'!L7</f>
        <v>1046</v>
      </c>
      <c r="C11" s="181">
        <f>'QUANTITIES - ALT 1'!M7</f>
        <v>130</v>
      </c>
      <c r="D11" s="181">
        <f>'QUANTITIES - ALT 1'!N7</f>
        <v>34</v>
      </c>
      <c r="E11" s="181">
        <f>'QUANTITIES - ALT 1'!O7</f>
        <v>10</v>
      </c>
      <c r="F11" s="177">
        <f t="shared" si="2"/>
        <v>1220</v>
      </c>
      <c r="G11" s="171"/>
      <c r="H11" s="182">
        <f t="shared" si="3"/>
        <v>437228.84098400001</v>
      </c>
      <c r="I11" s="181">
        <f t="shared" si="3"/>
        <v>52833.144519999994</v>
      </c>
      <c r="J11" s="181">
        <f t="shared" si="3"/>
        <v>18091.920335999996</v>
      </c>
      <c r="K11" s="181">
        <f t="shared" si="3"/>
        <v>5183.8430399999997</v>
      </c>
      <c r="L11" s="183">
        <f t="shared" si="4"/>
        <v>513337.74887999997</v>
      </c>
      <c r="N11" s="158">
        <f t="shared" si="5"/>
        <v>0</v>
      </c>
      <c r="O11" s="158">
        <f t="shared" si="5"/>
        <v>0</v>
      </c>
      <c r="P11" s="158">
        <f t="shared" si="5"/>
        <v>0</v>
      </c>
      <c r="Q11" s="124">
        <f t="shared" si="5"/>
        <v>0</v>
      </c>
      <c r="R11" s="124">
        <f t="shared" ref="R11:R45" si="8">IF($A11=R$7,R$49*$B11+R$50*$C11+R$51*$D11+R$52*$E11,IF($A11+$H$3=R$7,$A$5*$B11*R$3+$B$5*$C11*R$3+$C$5*$D11*R$3+$D$5*$E11*R$3,IF($A11+$H$3*2=R$7,$A$5*$B11*R$3+$B$5*$C11*R$3+$C$5*$D11*R$3+$D$5*$E11*R$3,IF($A11+$H$3*3=R$7,$A$5*$B11*R$3+$B$5*$C11*R$3+$C$5*$D11*R$3+$D$5*$E11*R$3,IF($A11+$H$3*4=R$7,$A$5*$B11*R$3+$B$5*$C11*R$3+$C$5*$D11*R$3+$D$5*$E11*R$3,IF($A11+$H$3*5=R$7,$A$5*$B11*R$3+$B$5*$C11*R$3+$C$5*$D11*R$3+$D$5*$E11*R$3,IF($A11+$H$3*6=R$7,$A$5*$B11*R$3+$B$5*$C11*R$3+$C$5*$D11*R$3+$D$5*$E11*R$3,IF($A11+$H$3*7=R$7,$A$5*$B11*R$3+$B$5*$C11*R$3+$C$5*$D11*R$3+$D$5*$E11*R$3,IF($A11+$H$3*8=R$7,$A$5*$B11*R$3+$B$5*$C11*R$3+$C$5*$D11*R$3+$D$5*$E11*R$3,IF($A11+$H$3*9=R$7,$A$5*$B11*R$3+$B$5*$C11*R$3+$C$5*$D11*R$3+$D$5*$E11*R$3,IF($A11+$H$3*10=R$7,$A$5*$B11*R$3+$B$5*$C11*R$3+$C$5*$D11*R$3+$D$5*$E11*R$3,IF($A11+$H$3*11=R$7,R$55*$B11*R$3+R$56*$C11*R$3+R$57*$D11*R$3+R$58*$E11*R$3,IF($A11+$H$3*12=R$7,R$55*$B11*R$3+R$56*$C11*R$3+R$57*$D11*R$3+R$58*$E11*R$3,IF($A11+$H$3*13=R$7,R$55*$B11*R$3+R$56*$C11*R$3+R$57*$D11*R$3+R$58*$E11*R$3,IF($A11+$H$3*14=R$7,R$55*$B11*R$3+R$56*$C11*R$3+R$57*$D11*R$3+R$58*$E11*R$3,IF($A11+$H$3*15=R$7,R$55*$B11*R$3+R$56*$C11*R$3+R$57*$D11*R$3+R$58*$E11*R$3,IF($A11+$H$3*16=R$7,R$60*$B11*R$3+R$61*$C11*R$3+R$62*$D11*R$3+R$63*$E11*R$3,IF($A11+$H$3*17=R$7,R$60*$B11*R$3+R$61*$C11*R$3+R$62*$D11*R$3+R$63*$E11*R$3,IF($A11+$H$3*18=R$7,R$60*$B11*R$3+R$61*$C11*R$3+R$62*$D11*R$3+R$63*$E11*R$3,IF($A11+$H$3*19=R$7,R$60*$B11*R$3+R$61*$C11*R$3+R$62*$D11*R$3+R$63*$E11*R$3,IF($A11+$H$3*20=R$7,R$60*$B11*R$3+R$61*$C11*R$3+R$62*$D11*R$3+R$63*$E11*R$3,IF($A11+$H$3*21=R$7,R$49*$B11*R$3+R$50*$C11*R$3+R$51*$D11*R$3+R$52*$E11*R$3,IF($A11+$H$3*22=R$7,R$49*$B11*R$3+R$50*$C11*R$3+R$51*$D11*R$3+R$52*$E11*R$3,IF($A11+$H$3*23=R$7,R$49*$B11*R$3+R$50*$C11*R$3+R$51*$D11*R$3+R$52*$E11*R$3,IF($A11+$H$3*24=R$7,R$49*$B11*R$3+R$50*$C11*R$3+R$51*$D11*R$3+R$52*$E11*R$3,IF($A11+$H$3*25=R$7,R$49*$B11*R$3+R$50*$C11*R$3+R$51*$D11*R$3+R$52*$E11*R$3,IF($A11+$H$3*26=R$7,R$49*$B11*R$3+R$50*$C11*R$3+R$51*$D11*R$3+R$52*$E11*R$3,IF($A11+$H$3*27=R$7,R$49*$B11*R$3+R$50*$C11*R$3+R$51*$D11*R$3+R$52*$E11*R$3,IF($A11+$H$3*28=R$7,R$49*$B11*R$3+R$50*$C11*R$3+R$51*$D11*R$3+R$52*$E11*R$3,IF($A11+$H$3*29=R$7,R$49*$B11*R$3+R$50*$C11*R$3+R$51*$D11*R$3+R$52*$E11*R$3,IF($A11+$H$3*30=R$7,R$49*$B11*R$3+R$50*$C11*R$3+R$51*$D11*R$3+R$52*$E11*R$3,IF($A11+$H$3*31=R$7,R$49*$B11*R$3+R$50*$C11*R$3+R$51*$D11*R$3+R$52*$E11*R$3,IF($A11+$H$3*32=R$7,R$49*$B11*R$3+R$50*$C11*R$3+R$51*$D11*R$3+R$52*$E11*R$3,IF($A11+$H$3*33=R$7,R$49*$B11*R$3+R$50*$C11*R$3+R$51*$D11*R$3+R$52*$E11*R$3,IF($A11+$H$3*34=R$7,R$49*$B11*R$3+R$50*$C11*R$3+R$51*$D11*R$3+R$52*$E11*R$3,IF($A11+$H$3*35=R$7,R$49*$B11*R$3+R$50*$C11*R$3+R$51*$D11*R$3+R$52*$E11*R$3,IF($A11+$H$3*36=R$7,R$49*$B11*R$3+R$50*$C11*R$3+R$51*$D11*R$3+R$52*$E11*R$3,IF($A11+$H$3*37=R$7,R$49*$B11*R$3+R$50*$C11*R$3+R$51*$D11*R$3+R$52*$E11*R$3,IF($A11+$H$3*38=R$7,R$49*$B11*R$3+R$50*$C11*R$3+R$51*$D11*R$3+R$52*$E11*R$3,IF($A11+$H$3*39=R$7,R$49*$B11*R$3+R$50*$C11*R$3+R$51*$D11*R$3+R$52*$E11*R$3,IF($A11+$H$3*40=R$7,R$49*$B11*R$3+R$50*$C11*R$3+R$51*$D11*R$3+R$52*$E11*R$3,0)))))))))))))))))))))))))))))))))))))))))</f>
        <v>513337.74887999997</v>
      </c>
      <c r="S11" s="124">
        <f t="shared" ref="S11:AB11" si="9">IF($A11=S$7,S$49*$B11+S$50*$C11+S$51*$D11+S$52*$E11,IF($A11+$H$3=S$7,$A$5*$B11*S$3+$B$5*$C11*S$3+$C$5*$D11*S$3+$D$5*$E11*S$3,IF($A11+$H$3*2=S$7,$A$5*$B11*S$3+$B$5*$C11*S$3+$C$5*$D11*S$3+$D$5*$E11*S$3,IF($A11+$H$3*3=S$7,$A$5*$B11*S$3+$B$5*$C11*S$3+$C$5*$D11*S$3+$D$5*$E11*S$3,IF($A11+$H$3*4=S$7,$A$5*$B11*S$3+$B$5*$C11*S$3+$C$5*$D11*S$3+$D$5*$E11*S$3,IF($A11+$H$3*5=S$7,$A$5*$B11*S$3+$B$5*$C11*S$3+$C$5*$D11*S$3+$D$5*$E11*S$3,IF($A11+$H$3*6=S$7,$A$5*$B11*S$3+$B$5*$C11*S$3+$C$5*$D11*S$3+$D$5*$E11*S$3,IF($A11+$H$3*7=S$7,$A$5*$B11*S$3+$B$5*$C11*S$3+$C$5*$D11*S$3+$D$5*$E11*S$3,IF($A11+$H$3*8=S$7,$A$5*$B11*S$3+$B$5*$C11*S$3+$C$5*$D11*S$3+$D$5*$E11*S$3,IF($A11+$H$3*9=S$7,$A$5*$B11*S$3+$B$5*$C11*S$3+$C$5*$D11*S$3+$D$5*$E11*S$3,IF($A11+$H$3*10=S$7,$A$5*$B11*S$3+$B$5*$C11*S$3+$C$5*$D11*S$3+$D$5*$E11*S$3,IF($A11+$H$3*11=S$7,S$55*$B11*S$3+S$56*$C11*S$3+S$57*$D11*S$3+S$58*$E11*S$3,IF($A11+$H$3*12=S$7,S$55*$B11*S$3+S$56*$C11*S$3+S$57*$D11*S$3+S$58*$E11*S$3,IF($A11+$H$3*13=S$7,S$55*$B11*S$3+S$56*$C11*S$3+S$57*$D11*S$3+S$58*$E11*S$3,IF($A11+$H$3*14=S$7,S$55*$B11*S$3+S$56*$C11*S$3+S$57*$D11*S$3+S$58*$E11*S$3,IF($A11+$H$3*15=S$7,S$55*$B11*S$3+S$56*$C11*S$3+S$57*$D11*S$3+S$58*$E11*S$3,IF($A11+$H$3*16=S$7,S$60*$B11*S$3+S$61*$C11*S$3+S$62*$D11*S$3+S$63*$E11*S$3,IF($A11+$H$3*17=S$7,S$60*$B11*S$3+S$61*$C11*S$3+S$62*$D11*S$3+S$63*$E11*S$3,IF($A11+$H$3*18=S$7,S$60*$B11*S$3+S$61*$C11*S$3+S$62*$D11*S$3+S$63*$E11*S$3,IF($A11+$H$3*19=S$7,S$60*$B11*S$3+S$61*$C11*S$3+S$62*$D11*S$3+S$63*$E11*S$3,IF($A11+$H$3*20=S$7,S$60*$B11*S$3+S$61*$C11*S$3+S$62*$D11*S$3+S$63*$E11*S$3,IF($A11+$H$3*21=S$7,S$49*$B11*S$3+S$50*$C11*S$3+S$51*$D11*S$3+S$52*$E11*S$3,IF($A11+$H$3*22=S$7,S$49*$B11*S$3+S$50*$C11*S$3+S$51*$D11*S$3+S$52*$E11*S$3,IF($A11+$H$3*23=S$7,S$49*$B11*S$3+S$50*$C11*S$3+S$51*$D11*S$3+S$52*$E11*S$3,IF($A11+$H$3*24=S$7,S$49*$B11*S$3+S$50*$C11*S$3+S$51*$D11*S$3+S$52*$E11*S$3,IF($A11+$H$3*25=S$7,S$49*$B11*S$3+S$50*$C11*S$3+S$51*$D11*S$3+S$52*$E11*S$3,IF($A11+$H$3*26=S$7,S$49*$B11*S$3+S$50*$C11*S$3+S$51*$D11*S$3+S$52*$E11*S$3,IF($A11+$H$3*27=S$7,S$49*$B11*S$3+S$50*$C11*S$3+S$51*$D11*S$3+S$52*$E11*S$3,IF($A11+$H$3*28=S$7,S$49*$B11*S$3+S$50*$C11*S$3+S$51*$D11*S$3+S$52*$E11*S$3,IF($A11+$H$3*29=S$7,S$49*$B11*S$3+S$50*$C11*S$3+S$51*$D11*S$3+S$52*$E11*S$3,IF($A11+$H$3*30=S$7,S$49*$B11*S$3+S$50*$C11*S$3+S$51*$D11*S$3+S$52*$E11*S$3,IF($A11+$H$3*31=S$7,S$49*$B11*S$3+S$50*$C11*S$3+S$51*$D11*S$3+S$52*$E11*S$3,IF($A11+$H$3*32=S$7,S$49*$B11*S$3+S$50*$C11*S$3+S$51*$D11*S$3+S$52*$E11*S$3,IF($A11+$H$3*33=S$7,S$49*$B11*S$3+S$50*$C11*S$3+S$51*$D11*S$3+S$52*$E11*S$3,IF($A11+$H$3*34=S$7,S$49*$B11*S$3+S$50*$C11*S$3+S$51*$D11*S$3+S$52*$E11*S$3,IF($A11+$H$3*35=S$7,S$49*$B11*S$3+S$50*$C11*S$3+S$51*$D11*S$3+S$52*$E11*S$3,IF($A11+$H$3*36=S$7,S$49*$B11*S$3+S$50*$C11*S$3+S$51*$D11*S$3+S$52*$E11*S$3,IF($A11+$H$3*37=S$7,S$49*$B11*S$3+S$50*$C11*S$3+S$51*$D11*S$3+S$52*$E11*S$3,IF($A11+$H$3*38=S$7,S$49*$B11*S$3+S$50*$C11*S$3+S$51*$D11*S$3+S$52*$E11*S$3,IF($A11+$H$3*39=S$7,S$49*$B11*S$3+S$50*$C11*S$3+S$51*$D11*S$3+S$52*$E11*S$3,IF($A11+$H$3*40=S$7,S$49*$B11*S$3+S$50*$C11*S$3+S$51*$D11*S$3+S$52*$E11*S$3,0)))))))))))))))))))))))))))))))))))))))))*0</f>
        <v>0</v>
      </c>
      <c r="T11" s="124">
        <f t="shared" si="9"/>
        <v>0</v>
      </c>
      <c r="U11" s="124">
        <f t="shared" si="9"/>
        <v>0</v>
      </c>
      <c r="V11" s="124">
        <f t="shared" si="9"/>
        <v>0</v>
      </c>
      <c r="W11" s="124">
        <f t="shared" si="9"/>
        <v>0</v>
      </c>
      <c r="X11" s="124">
        <f t="shared" si="9"/>
        <v>0</v>
      </c>
      <c r="Y11" s="124">
        <f t="shared" si="9"/>
        <v>0</v>
      </c>
      <c r="Z11" s="124">
        <f t="shared" si="9"/>
        <v>0</v>
      </c>
      <c r="AA11" s="124">
        <f t="shared" si="9"/>
        <v>0</v>
      </c>
      <c r="AB11" s="124">
        <f t="shared" si="9"/>
        <v>0</v>
      </c>
      <c r="AC11" s="124">
        <f>IF($A11=AC$7,AC$49*$B11+AC$50*$C11+AC$51*$D11+AC$52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$55*$B11*AC$3+AC$56*$C11*AC$3+AC$57*$D11*AC$3+AC$58*$E11*AC$3,IF($A11+$H$3*12=AC$7,AC$55*$B11*AC$3+AC$56*$C11*AC$3+AC$57*$D11*AC$3+AC$58*$E11*AC$3,IF($A11+$H$3*13=AC$7,AC$55*$B11*AC$3+AC$56*$C11*AC$3+AC$57*$D11*AC$3+AC$58*$E11*AC$3,IF($A11+$H$3*14=AC$7,AC$55*$B11*AC$3+AC$56*$C11*AC$3+AC$57*$D11*AC$3+AC$58*$E11*AC$3,IF($A11+$H$3*15=AC$7,AC$55*$B11*AC$3+AC$56*$C11*AC$3+AC$57*$D11*AC$3+AC$58*$E11*AC$3,IF($A11+$H$3*16=AC$7,AC$60*$B11*AC$3+AC$61*$C11*AC$3+AC$62*$D11*AC$3+AC$63*$E11*AC$3,IF($A11+$H$3*17=AC$7,AC$60*$B11*AC$3+AC$61*$C11*AC$3+AC$62*$D11*AC$3+AC$63*$E11*AC$3,IF($A11+$H$3*18=AC$7,AC$60*$B11*AC$3+AC$61*$C11*AC$3+AC$62*$D11*AC$3+AC$63*$E11*AC$3,IF($A11+$H$3*19=AC$7,AC$60*$B11*AC$3+AC$61*$C11*AC$3+AC$62*$D11*AC$3+AC$63*$E11*AC$3,IF($A11+$H$3*20=AC$7,AC$60*$B11*AC$3+AC$61*$C11*AC$3+AC$62*$D11*AC$3+AC$63*$E11*AC$3,IF($A11+$H$3*21=AC$7,AC$49*$B11*AC$3+AC$50*$C11*AC$3+AC$51*$D11*AC$3+AC$52*$E11*AC$3,IF($A11+$H$3*22=AC$7,AC$49*$B11*AC$3+AC$50*$C11*AC$3+AC$51*$D11*AC$3+AC$52*$E11*AC$3,IF($A11+$H$3*23=AC$7,AC$49*$B11*AC$3+AC$50*$C11*AC$3+AC$51*$D11*AC$3+AC$52*$E11*AC$3,IF($A11+$H$3*24=AC$7,AC$49*$B11*AC$3+AC$50*$C11*AC$3+AC$51*$D11*AC$3+AC$52*$E11*AC$3,IF($A11+$H$3*25=AC$7,AC$49*$B11*AC$3+AC$50*$C11*AC$3+AC$51*$D11*AC$3+AC$52*$E11*AC$3,IF($A11+$H$3*26=AC$7,AC$49*$B11*AC$3+AC$50*$C11*AC$3+AC$51*$D11*AC$3+AC$52*$E11*AC$3,IF($A11+$H$3*27=AC$7,AC$49*$B11*AC$3+AC$50*$C11*AC$3+AC$51*$D11*AC$3+AC$52*$E11*AC$3,IF($A11+$H$3*28=AC$7,AC$49*$B11*AC$3+AC$50*$C11*AC$3+AC$51*$D11*AC$3+AC$52*$E11*AC$3,IF($A11+$H$3*29=AC$7,AC$49*$B11*AC$3+AC$50*$C11*AC$3+AC$51*$D11*AC$3+AC$52*$E11*AC$3,IF($A11+$H$3*30=AC$7,AC$49*$B11*AC$3+AC$50*$C11*AC$3+AC$51*$D11*AC$3+AC$52*$E11*AC$3,IF($A11+$H$3*31=AC$7,AC$49*$B11*AC$3+AC$50*$C11*AC$3+AC$51*$D11*AC$3+AC$52*$E11*AC$3,IF($A11+$H$3*32=AC$7,AC$49*$B11*AC$3+AC$50*$C11*AC$3+AC$51*$D11*AC$3+AC$52*$E11*AC$3,IF($A11+$H$3*33=AC$7,AC$49*$B11*AC$3+AC$50*$C11*AC$3+AC$51*$D11*AC$3+AC$52*$E11*AC$3,IF($A11+$H$3*34=AC$7,AC$49*$B11*AC$3+AC$50*$C11*AC$3+AC$51*$D11*AC$3+AC$52*$E11*AC$3,IF($A11+$H$3*35=AC$7,AC$49*$B11*AC$3+AC$50*$C11*AC$3+AC$51*$D11*AC$3+AC$52*$E11*AC$3,IF($A11+$H$3*36=AC$7,AC$49*$B11*AC$3+AC$50*$C11*AC$3+AC$51*$D11*AC$3+AC$52*$E11*AC$3,IF($A11+$H$3*37=AC$7,AC$49*$B11*AC$3+AC$50*$C11*AC$3+AC$51*$D11*AC$3+AC$52*$E11*AC$3,IF($A11+$H$3*38=AC$7,AC$49*$B11*AC$3+AC$50*$C11*AC$3+AC$51*$D11*AC$3+AC$52*$E11*AC$3,IF($A11+$H$3*39=AC$7,AC$49*$B11*AC$3+AC$50*$C11*AC$3+AC$51*$D11*AC$3+AC$52*$E11*AC$3,IF($A11+$H$3*40=AC$7,AC$49*$B11*AC$3+AC$50*$C11*AC$3+AC$51*$D11*AC$3+AC$52*$E11*AC$3,0)))))))))))))))))))))))))))))))))))))))))*Warranty!$AC$47</f>
        <v>1291.3863428179816</v>
      </c>
      <c r="AD11" s="124">
        <f>IF($A11=AD$7,AD$49*$B11+AD$50*$C11+AD$51*$D11+AD$52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$55*$B11*AD$3+AD$56*$C11*AD$3+AD$57*$D11*AD$3+AD$58*$E11*AD$3,IF($A11+$H$3*12=AD$7,AD$55*$B11*AD$3+AD$56*$C11*AD$3+AD$57*$D11*AD$3+AD$58*$E11*AD$3,IF($A11+$H$3*13=AD$7,AD$55*$B11*AD$3+AD$56*$C11*AD$3+AD$57*$D11*AD$3+AD$58*$E11*AD$3,IF($A11+$H$3*14=AD$7,AD$55*$B11*AD$3+AD$56*$C11*AD$3+AD$57*$D11*AD$3+AD$58*$E11*AD$3,IF($A11+$H$3*15=AD$7,AD$55*$B11*AD$3+AD$56*$C11*AD$3+AD$57*$D11*AD$3+AD$58*$E11*AD$3,IF($A11+$H$3*16=AD$7,AD$60*$B11*AD$3+AD$61*$C11*AD$3+AD$62*$D11*AD$3+AD$63*$E11*AD$3,IF($A11+$H$3*17=AD$7,AD$60*$B11*AD$3+AD$61*$C11*AD$3+AD$62*$D11*AD$3+AD$63*$E11*AD$3,IF($A11+$H$3*18=AD$7,AD$60*$B11*AD$3+AD$61*$C11*AD$3+AD$62*$D11*AD$3+AD$63*$E11*AD$3,IF($A11+$H$3*19=AD$7,AD$60*$B11*AD$3+AD$61*$C11*AD$3+AD$62*$D11*AD$3+AD$63*$E11*AD$3,IF($A11+$H$3*20=AD$7,AD$60*$B11*AD$3+AD$61*$C11*AD$3+AD$62*$D11*AD$3+AD$63*$E11*AD$3,IF($A11+$H$3*21=AD$7,AD$49*$B11*AD$3+AD$50*$C11*AD$3+AD$51*$D11*AD$3+AD$52*$E11*AD$3,IF($A11+$H$3*22=AD$7,AD$49*$B11*AD$3+AD$50*$C11*AD$3+AD$51*$D11*AD$3+AD$52*$E11*AD$3,IF($A11+$H$3*23=AD$7,AD$49*$B11*AD$3+AD$50*$C11*AD$3+AD$51*$D11*AD$3+AD$52*$E11*AD$3,IF($A11+$H$3*24=AD$7,AD$49*$B11*AD$3+AD$50*$C11*AD$3+AD$51*$D11*AD$3+AD$52*$E11*AD$3,IF($A11+$H$3*25=AD$7,AD$49*$B11*AD$3+AD$50*$C11*AD$3+AD$51*$D11*AD$3+AD$52*$E11*AD$3,IF($A11+$H$3*26=AD$7,AD$49*$B11*AD$3+AD$50*$C11*AD$3+AD$51*$D11*AD$3+AD$52*$E11*AD$3,IF($A11+$H$3*27=AD$7,AD$49*$B11*AD$3+AD$50*$C11*AD$3+AD$51*$D11*AD$3+AD$52*$E11*AD$3,IF($A11+$H$3*28=AD$7,AD$49*$B11*AD$3+AD$50*$C11*AD$3+AD$51*$D11*AD$3+AD$52*$E11*AD$3,IF($A11+$H$3*29=AD$7,AD$49*$B11*AD$3+AD$50*$C11*AD$3+AD$51*$D11*AD$3+AD$52*$E11*AD$3,IF($A11+$H$3*30=AD$7,AD$49*$B11*AD$3+AD$50*$C11*AD$3+AD$51*$D11*AD$3+AD$52*$E11*AD$3,IF($A11+$H$3*31=AD$7,AD$49*$B11*AD$3+AD$50*$C11*AD$3+AD$51*$D11*AD$3+AD$52*$E11*AD$3,IF($A11+$H$3*32=AD$7,AD$49*$B11*AD$3+AD$50*$C11*AD$3+AD$51*$D11*AD$3+AD$52*$E11*AD$3,IF($A11+$H$3*33=AD$7,AD$49*$B11*AD$3+AD$50*$C11*AD$3+AD$51*$D11*AD$3+AD$52*$E11*AD$3,IF($A11+$H$3*34=AD$7,AD$49*$B11*AD$3+AD$50*$C11*AD$3+AD$51*$D11*AD$3+AD$52*$E11*AD$3,IF($A11+$H$3*35=AD$7,AD$49*$B11*AD$3+AD$50*$C11*AD$3+AD$51*$D11*AD$3+AD$52*$E11*AD$3,IF($A11+$H$3*36=AD$7,AD$49*$B11*AD$3+AD$50*$C11*AD$3+AD$51*$D11*AD$3+AD$52*$E11*AD$3,IF($A11+$H$3*37=AD$7,AD$49*$B11*AD$3+AD$50*$C11*AD$3+AD$51*$D11*AD$3+AD$52*$E11*AD$3,IF($A11+$H$3*38=AD$7,AD$49*$B11*AD$3+AD$50*$C11*AD$3+AD$51*$D11*AD$3+AD$52*$E11*AD$3,IF($A11+$H$3*39=AD$7,AD$49*$B11*AD$3+AD$50*$C11*AD$3+AD$51*$D11*AD$3+AD$52*$E11*AD$3,IF($A11+$H$3*40=AD$7,AD$49*$B11*AD$3+AD$50*$C11*AD$3+AD$51*$D11*AD$3+AD$52*$E11*AD$3,0)))))))))))))))))))))))))))))))))))))))))*Warranty!$AC$47</f>
        <v>1291.3863428179816</v>
      </c>
      <c r="AE11" s="124">
        <f>IF($A11=AE$7,AE$49*$B11+AE$50*$C11+AE$51*$D11+AE$52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$55*$B11*AE$3+AE$56*$C11*AE$3+AE$57*$D11*AE$3+AE$58*$E11*AE$3,IF($A11+$H$3*12=AE$7,AE$55*$B11*AE$3+AE$56*$C11*AE$3+AE$57*$D11*AE$3+AE$58*$E11*AE$3,IF($A11+$H$3*13=AE$7,AE$55*$B11*AE$3+AE$56*$C11*AE$3+AE$57*$D11*AE$3+AE$58*$E11*AE$3,IF($A11+$H$3*14=AE$7,AE$55*$B11*AE$3+AE$56*$C11*AE$3+AE$57*$D11*AE$3+AE$58*$E11*AE$3,IF($A11+$H$3*15=AE$7,AE$55*$B11*AE$3+AE$56*$C11*AE$3+AE$57*$D11*AE$3+AE$58*$E11*AE$3,IF($A11+$H$3*16=AE$7,AE$60*$B11*AE$3+AE$61*$C11*AE$3+AE$62*$D11*AE$3+AE$63*$E11*AE$3,IF($A11+$H$3*17=AE$7,AE$60*$B11*AE$3+AE$61*$C11*AE$3+AE$62*$D11*AE$3+AE$63*$E11*AE$3,IF($A11+$H$3*18=AE$7,AE$60*$B11*AE$3+AE$61*$C11*AE$3+AE$62*$D11*AE$3+AE$63*$E11*AE$3,IF($A11+$H$3*19=AE$7,AE$60*$B11*AE$3+AE$61*$C11*AE$3+AE$62*$D11*AE$3+AE$63*$E11*AE$3,IF($A11+$H$3*20=AE$7,AE$60*$B11*AE$3+AE$61*$C11*AE$3+AE$62*$D11*AE$3+AE$63*$E11*AE$3,IF($A11+$H$3*21=AE$7,AE$49*$B11*AE$3+AE$50*$C11*AE$3+AE$51*$D11*AE$3+AE$52*$E11*AE$3,IF($A11+$H$3*22=AE$7,AE$49*$B11*AE$3+AE$50*$C11*AE$3+AE$51*$D11*AE$3+AE$52*$E11*AE$3,IF($A11+$H$3*23=AE$7,AE$49*$B11*AE$3+AE$50*$C11*AE$3+AE$51*$D11*AE$3+AE$52*$E11*AE$3,IF($A11+$H$3*24=AE$7,AE$49*$B11*AE$3+AE$50*$C11*AE$3+AE$51*$D11*AE$3+AE$52*$E11*AE$3,IF($A11+$H$3*25=AE$7,AE$49*$B11*AE$3+AE$50*$C11*AE$3+AE$51*$D11*AE$3+AE$52*$E11*AE$3,IF($A11+$H$3*26=AE$7,AE$49*$B11*AE$3+AE$50*$C11*AE$3+AE$51*$D11*AE$3+AE$52*$E11*AE$3,IF($A11+$H$3*27=AE$7,AE$49*$B11*AE$3+AE$50*$C11*AE$3+AE$51*$D11*AE$3+AE$52*$E11*AE$3,IF($A11+$H$3*28=AE$7,AE$49*$B11*AE$3+AE$50*$C11*AE$3+AE$51*$D11*AE$3+AE$52*$E11*AE$3,IF($A11+$H$3*29=AE$7,AE$49*$B11*AE$3+AE$50*$C11*AE$3+AE$51*$D11*AE$3+AE$52*$E11*AE$3,IF($A11+$H$3*30=AE$7,AE$49*$B11*AE$3+AE$50*$C11*AE$3+AE$51*$D11*AE$3+AE$52*$E11*AE$3,IF($A11+$H$3*31=AE$7,AE$49*$B11*AE$3+AE$50*$C11*AE$3+AE$51*$D11*AE$3+AE$52*$E11*AE$3,IF($A11+$H$3*32=AE$7,AE$49*$B11*AE$3+AE$50*$C11*AE$3+AE$51*$D11*AE$3+AE$52*$E11*AE$3,IF($A11+$H$3*33=AE$7,AE$49*$B11*AE$3+AE$50*$C11*AE$3+AE$51*$D11*AE$3+AE$52*$E11*AE$3,IF($A11+$H$3*34=AE$7,AE$49*$B11*AE$3+AE$50*$C11*AE$3+AE$51*$D11*AE$3+AE$52*$E11*AE$3,IF($A11+$H$3*35=AE$7,AE$49*$B11*AE$3+AE$50*$C11*AE$3+AE$51*$D11*AE$3+AE$52*$E11*AE$3,IF($A11+$H$3*36=AE$7,AE$49*$B11*AE$3+AE$50*$C11*AE$3+AE$51*$D11*AE$3+AE$52*$E11*AE$3,IF($A11+$H$3*37=AE$7,AE$49*$B11*AE$3+AE$50*$C11*AE$3+AE$51*$D11*AE$3+AE$52*$E11*AE$3,IF($A11+$H$3*38=AE$7,AE$49*$B11*AE$3+AE$50*$C11*AE$3+AE$51*$D11*AE$3+AE$52*$E11*AE$3,IF($A11+$H$3*39=AE$7,AE$49*$B11*AE$3+AE$50*$C11*AE$3+AE$51*$D11*AE$3+AE$52*$E11*AE$3,IF($A11+$H$3*40=AE$7,AE$49*$B11*AE$3+AE$50*$C11*AE$3+AE$51*$D11*AE$3+AE$52*$E11*AE$3,0)))))))))))))))))))))))))))))))))))))))))*Warranty!$AC$47</f>
        <v>1291.3863428179816</v>
      </c>
      <c r="AF11" s="124">
        <f>IF($A11=AF$7,AF$49*$B11+AF$50*$C11+AF$51*$D11+AF$52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$55*$B11*AF$3+AF$56*$C11*AF$3+AF$57*$D11*AF$3+AF$58*$E11*AF$3,IF($A11+$H$3*12=AF$7,AF$55*$B11*AF$3+AF$56*$C11*AF$3+AF$57*$D11*AF$3+AF$58*$E11*AF$3,IF($A11+$H$3*13=AF$7,AF$55*$B11*AF$3+AF$56*$C11*AF$3+AF$57*$D11*AF$3+AF$58*$E11*AF$3,IF($A11+$H$3*14=AF$7,AF$55*$B11*AF$3+AF$56*$C11*AF$3+AF$57*$D11*AF$3+AF$58*$E11*AF$3,IF($A11+$H$3*15=AF$7,AF$55*$B11*AF$3+AF$56*$C11*AF$3+AF$57*$D11*AF$3+AF$58*$E11*AF$3,IF($A11+$H$3*16=AF$7,AF$60*$B11*AF$3+AF$61*$C11*AF$3+AF$62*$D11*AF$3+AF$63*$E11*AF$3,IF($A11+$H$3*17=AF$7,AF$60*$B11*AF$3+AF$61*$C11*AF$3+AF$62*$D11*AF$3+AF$63*$E11*AF$3,IF($A11+$H$3*18=AF$7,AF$60*$B11*AF$3+AF$61*$C11*AF$3+AF$62*$D11*AF$3+AF$63*$E11*AF$3,IF($A11+$H$3*19=AF$7,AF$60*$B11*AF$3+AF$61*$C11*AF$3+AF$62*$D11*AF$3+AF$63*$E11*AF$3,IF($A11+$H$3*20=AF$7,AF$60*$B11*AF$3+AF$61*$C11*AF$3+AF$62*$D11*AF$3+AF$63*$E11*AF$3,IF($A11+$H$3*21=AF$7,AF$49*$B11*AF$3+AF$50*$C11*AF$3+AF$51*$D11*AF$3+AF$52*$E11*AF$3,IF($A11+$H$3*22=AF$7,AF$49*$B11*AF$3+AF$50*$C11*AF$3+AF$51*$D11*AF$3+AF$52*$E11*AF$3,IF($A11+$H$3*23=AF$7,AF$49*$B11*AF$3+AF$50*$C11*AF$3+AF$51*$D11*AF$3+AF$52*$E11*AF$3,IF($A11+$H$3*24=AF$7,AF$49*$B11*AF$3+AF$50*$C11*AF$3+AF$51*$D11*AF$3+AF$52*$E11*AF$3,IF($A11+$H$3*25=AF$7,AF$49*$B11*AF$3+AF$50*$C11*AF$3+AF$51*$D11*AF$3+AF$52*$E11*AF$3,IF($A11+$H$3*26=AF$7,AF$49*$B11*AF$3+AF$50*$C11*AF$3+AF$51*$D11*AF$3+AF$52*$E11*AF$3,IF($A11+$H$3*27=AF$7,AF$49*$B11*AF$3+AF$50*$C11*AF$3+AF$51*$D11*AF$3+AF$52*$E11*AF$3,IF($A11+$H$3*28=AF$7,AF$49*$B11*AF$3+AF$50*$C11*AF$3+AF$51*$D11*AF$3+AF$52*$E11*AF$3,IF($A11+$H$3*29=AF$7,AF$49*$B11*AF$3+AF$50*$C11*AF$3+AF$51*$D11*AF$3+AF$52*$E11*AF$3,IF($A11+$H$3*30=AF$7,AF$49*$B11*AF$3+AF$50*$C11*AF$3+AF$51*$D11*AF$3+AF$52*$E11*AF$3,IF($A11+$H$3*31=AF$7,AF$49*$B11*AF$3+AF$50*$C11*AF$3+AF$51*$D11*AF$3+AF$52*$E11*AF$3,IF($A11+$H$3*32=AF$7,AF$49*$B11*AF$3+AF$50*$C11*AF$3+AF$51*$D11*AF$3+AF$52*$E11*AF$3,IF($A11+$H$3*33=AF$7,AF$49*$B11*AF$3+AF$50*$C11*AF$3+AF$51*$D11*AF$3+AF$52*$E11*AF$3,IF($A11+$H$3*34=AF$7,AF$49*$B11*AF$3+AF$50*$C11*AF$3+AF$51*$D11*AF$3+AF$52*$E11*AF$3,IF($A11+$H$3*35=AF$7,AF$49*$B11*AF$3+AF$50*$C11*AF$3+AF$51*$D11*AF$3+AF$52*$E11*AF$3,IF($A11+$H$3*36=AF$7,AF$49*$B11*AF$3+AF$50*$C11*AF$3+AF$51*$D11*AF$3+AF$52*$E11*AF$3,IF($A11+$H$3*37=AF$7,AF$49*$B11*AF$3+AF$50*$C11*AF$3+AF$51*$D11*AF$3+AF$52*$E11*AF$3,IF($A11+$H$3*38=AF$7,AF$49*$B11*AF$3+AF$50*$C11*AF$3+AF$51*$D11*AF$3+AF$52*$E11*AF$3,IF($A11+$H$3*39=AF$7,AF$49*$B11*AF$3+AF$50*$C11*AF$3+AF$51*$D11*AF$3+AF$52*$E11*AF$3,IF($A11+$H$3*40=AF$7,AF$49*$B11*AF$3+AF$50*$C11*AF$3+AF$51*$D11*AF$3+AF$52*$E11*AF$3,0)))))))))))))))))))))))))))))))))))))))))*Warranty!$AC$47</f>
        <v>1291.3863428179816</v>
      </c>
      <c r="AG11" s="124">
        <f>IF($A11=AG$7,AG$49*$B11+AG$50*$C11+AG$51*$D11+AG$52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$55*$B11*AG$3+AG$56*$C11*AG$3+AG$57*$D11*AG$3+AG$58*$E11*AG$3,IF($A11+$H$3*12=AG$7,AG$55*$B11*AG$3+AG$56*$C11*AG$3+AG$57*$D11*AG$3+AG$58*$E11*AG$3,IF($A11+$H$3*13=AG$7,AG$55*$B11*AG$3+AG$56*$C11*AG$3+AG$57*$D11*AG$3+AG$58*$E11*AG$3,IF($A11+$H$3*14=AG$7,AG$55*$B11*AG$3+AG$56*$C11*AG$3+AG$57*$D11*AG$3+AG$58*$E11*AG$3,IF($A11+$H$3*15=AG$7,AG$55*$B11*AG$3+AG$56*$C11*AG$3+AG$57*$D11*AG$3+AG$58*$E11*AG$3,IF($A11+$H$3*16=AG$7,AG$60*$B11*AG$3+AG$61*$C11*AG$3+AG$62*$D11*AG$3+AG$63*$E11*AG$3,IF($A11+$H$3*17=AG$7,AG$60*$B11*AG$3+AG$61*$C11*AG$3+AG$62*$D11*AG$3+AG$63*$E11*AG$3,IF($A11+$H$3*18=AG$7,AG$60*$B11*AG$3+AG$61*$C11*AG$3+AG$62*$D11*AG$3+AG$63*$E11*AG$3,IF($A11+$H$3*19=AG$7,AG$60*$B11*AG$3+AG$61*$C11*AG$3+AG$62*$D11*AG$3+AG$63*$E11*AG$3,IF($A11+$H$3*20=AG$7,AG$60*$B11*AG$3+AG$61*$C11*AG$3+AG$62*$D11*AG$3+AG$63*$E11*AG$3,IF($A11+$H$3*21=AG$7,AG$49*$B11*AG$3+AG$50*$C11*AG$3+AG$51*$D11*AG$3+AG$52*$E11*AG$3,IF($A11+$H$3*22=AG$7,AG$49*$B11*AG$3+AG$50*$C11*AG$3+AG$51*$D11*AG$3+AG$52*$E11*AG$3,IF($A11+$H$3*23=AG$7,AG$49*$B11*AG$3+AG$50*$C11*AG$3+AG$51*$D11*AG$3+AG$52*$E11*AG$3,IF($A11+$H$3*24=AG$7,AG$49*$B11*AG$3+AG$50*$C11*AG$3+AG$51*$D11*AG$3+AG$52*$E11*AG$3,IF($A11+$H$3*25=AG$7,AG$49*$B11*AG$3+AG$50*$C11*AG$3+AG$51*$D11*AG$3+AG$52*$E11*AG$3,IF($A11+$H$3*26=AG$7,AG$49*$B11*AG$3+AG$50*$C11*AG$3+AG$51*$D11*AG$3+AG$52*$E11*AG$3,IF($A11+$H$3*27=AG$7,AG$49*$B11*AG$3+AG$50*$C11*AG$3+AG$51*$D11*AG$3+AG$52*$E11*AG$3,IF($A11+$H$3*28=AG$7,AG$49*$B11*AG$3+AG$50*$C11*AG$3+AG$51*$D11*AG$3+AG$52*$E11*AG$3,IF($A11+$H$3*29=AG$7,AG$49*$B11*AG$3+AG$50*$C11*AG$3+AG$51*$D11*AG$3+AG$52*$E11*AG$3,IF($A11+$H$3*30=AG$7,AG$49*$B11*AG$3+AG$50*$C11*AG$3+AG$51*$D11*AG$3+AG$52*$E11*AG$3,IF($A11+$H$3*31=AG$7,AG$49*$B11*AG$3+AG$50*$C11*AG$3+AG$51*$D11*AG$3+AG$52*$E11*AG$3,IF($A11+$H$3*32=AG$7,AG$49*$B11*AG$3+AG$50*$C11*AG$3+AG$51*$D11*AG$3+AG$52*$E11*AG$3,IF($A11+$H$3*33=AG$7,AG$49*$B11*AG$3+AG$50*$C11*AG$3+AG$51*$D11*AG$3+AG$52*$E11*AG$3,IF($A11+$H$3*34=AG$7,AG$49*$B11*AG$3+AG$50*$C11*AG$3+AG$51*$D11*AG$3+AG$52*$E11*AG$3,IF($A11+$H$3*35=AG$7,AG$49*$B11*AG$3+AG$50*$C11*AG$3+AG$51*$D11*AG$3+AG$52*$E11*AG$3,IF($A11+$H$3*36=AG$7,AG$49*$B11*AG$3+AG$50*$C11*AG$3+AG$51*$D11*AG$3+AG$52*$E11*AG$3,IF($A11+$H$3*37=AG$7,AG$49*$B11*AG$3+AG$50*$C11*AG$3+AG$51*$D11*AG$3+AG$52*$E11*AG$3,IF($A11+$H$3*38=AG$7,AG$49*$B11*AG$3+AG$50*$C11*AG$3+AG$51*$D11*AG$3+AG$52*$E11*AG$3,IF($A11+$H$3*39=AG$7,AG$49*$B11*AG$3+AG$50*$C11*AG$3+AG$51*$D11*AG$3+AG$52*$E11*AG$3,IF($A11+$H$3*40=AG$7,AG$49*$B11*AG$3+AG$50*$C11*AG$3+AG$51*$D11*AG$3+AG$52*$E11*AG$3,0)))))))))))))))))))))))))))))))))))))))))*Warranty!$AC$47</f>
        <v>1291.3863428179816</v>
      </c>
      <c r="AH11" s="124">
        <f>IF($A11=AH$7,AH$49*$B11+AH$50*$C11+AH$51*$D11+AH$52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$55*$B11*AH$3+AH$56*$C11*AH$3+AH$57*$D11*AH$3+AH$58*$E11*AH$3,IF($A11+$H$3*12=AH$7,AH$55*$B11*AH$3+AH$56*$C11*AH$3+AH$57*$D11*AH$3+AH$58*$E11*AH$3,IF($A11+$H$3*13=AH$7,AH$55*$B11*AH$3+AH$56*$C11*AH$3+AH$57*$D11*AH$3+AH$58*$E11*AH$3,IF($A11+$H$3*14=AH$7,AH$55*$B11*AH$3+AH$56*$C11*AH$3+AH$57*$D11*AH$3+AH$58*$E11*AH$3,IF($A11+$H$3*15=AH$7,AH$55*$B11*AH$3+AH$56*$C11*AH$3+AH$57*$D11*AH$3+AH$58*$E11*AH$3,IF($A11+$H$3*16=AH$7,AH$60*$B11*AH$3+AH$61*$C11*AH$3+AH$62*$D11*AH$3+AH$63*$E11*AH$3,IF($A11+$H$3*17=AH$7,AH$60*$B11*AH$3+AH$61*$C11*AH$3+AH$62*$D11*AH$3+AH$63*$E11*AH$3,IF($A11+$H$3*18=AH$7,AH$60*$B11*AH$3+AH$61*$C11*AH$3+AH$62*$D11*AH$3+AH$63*$E11*AH$3,IF($A11+$H$3*19=AH$7,AH$60*$B11*AH$3+AH$61*$C11*AH$3+AH$62*$D11*AH$3+AH$63*$E11*AH$3,IF($A11+$H$3*20=AH$7,AH$60*$B11*AH$3+AH$61*$C11*AH$3+AH$62*$D11*AH$3+AH$63*$E11*AH$3,IF($A11+$H$3*21=AH$7,AH$49*$B11*AH$3+AH$50*$C11*AH$3+AH$51*$D11*AH$3+AH$52*$E11*AH$3,IF($A11+$H$3*22=AH$7,AH$49*$B11*AH$3+AH$50*$C11*AH$3+AH$51*$D11*AH$3+AH$52*$E11*AH$3,IF($A11+$H$3*23=AH$7,AH$49*$B11*AH$3+AH$50*$C11*AH$3+AH$51*$D11*AH$3+AH$52*$E11*AH$3,IF($A11+$H$3*24=AH$7,AH$49*$B11*AH$3+AH$50*$C11*AH$3+AH$51*$D11*AH$3+AH$52*$E11*AH$3,IF($A11+$H$3*25=AH$7,AH$49*$B11*AH$3+AH$50*$C11*AH$3+AH$51*$D11*AH$3+AH$52*$E11*AH$3,IF($A11+$H$3*26=AH$7,AH$49*$B11*AH$3+AH$50*$C11*AH$3+AH$51*$D11*AH$3+AH$52*$E11*AH$3,IF($A11+$H$3*27=AH$7,AH$49*$B11*AH$3+AH$50*$C11*AH$3+AH$51*$D11*AH$3+AH$52*$E11*AH$3,IF($A11+$H$3*28=AH$7,AH$49*$B11*AH$3+AH$50*$C11*AH$3+AH$51*$D11*AH$3+AH$52*$E11*AH$3,IF($A11+$H$3*29=AH$7,AH$49*$B11*AH$3+AH$50*$C11*AH$3+AH$51*$D11*AH$3+AH$52*$E11*AH$3,IF($A11+$H$3*30=AH$7,AH$49*$B11*AH$3+AH$50*$C11*AH$3+AH$51*$D11*AH$3+AH$52*$E11*AH$3,IF($A11+$H$3*31=AH$7,AH$49*$B11*AH$3+AH$50*$C11*AH$3+AH$51*$D11*AH$3+AH$52*$E11*AH$3,IF($A11+$H$3*32=AH$7,AH$49*$B11*AH$3+AH$50*$C11*AH$3+AH$51*$D11*AH$3+AH$52*$E11*AH$3,IF($A11+$H$3*33=AH$7,AH$49*$B11*AH$3+AH$50*$C11*AH$3+AH$51*$D11*AH$3+AH$52*$E11*AH$3,IF($A11+$H$3*34=AH$7,AH$49*$B11*AH$3+AH$50*$C11*AH$3+AH$51*$D11*AH$3+AH$52*$E11*AH$3,IF($A11+$H$3*35=AH$7,AH$49*$B11*AH$3+AH$50*$C11*AH$3+AH$51*$D11*AH$3+AH$52*$E11*AH$3,IF($A11+$H$3*36=AH$7,AH$49*$B11*AH$3+AH$50*$C11*AH$3+AH$51*$D11*AH$3+AH$52*$E11*AH$3,IF($A11+$H$3*37=AH$7,AH$49*$B11*AH$3+AH$50*$C11*AH$3+AH$51*$D11*AH$3+AH$52*$E11*AH$3,IF($A11+$H$3*38=AH$7,AH$49*$B11*AH$3+AH$50*$C11*AH$3+AH$51*$D11*AH$3+AH$52*$E11*AH$3,IF($A11+$H$3*39=AH$7,AH$49*$B11*AH$3+AH$50*$C11*AH$3+AH$51*$D11*AH$3+AH$52*$E11*AH$3,IF($A11+$H$3*40=AH$7,AH$49*$B11*AH$3+AH$50*$C11*AH$3+AH$51*$D11*AH$3+AH$52*$E11*AH$3,0)))))))))))))))))))))))))))))))))))))))))*Warranty!$AD$47</f>
        <v>1323.1743143335009</v>
      </c>
      <c r="AI11" s="124">
        <f>IF($A11=AI$7,AI$49*$B11+AI$50*$C11+AI$51*$D11+AI$52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$55*$B11*AI$3+AI$56*$C11*AI$3+AI$57*$D11*AI$3+AI$58*$E11*AI$3,IF($A11+$H$3*12=AI$7,AI$55*$B11*AI$3+AI$56*$C11*AI$3+AI$57*$D11*AI$3+AI$58*$E11*AI$3,IF($A11+$H$3*13=AI$7,AI$55*$B11*AI$3+AI$56*$C11*AI$3+AI$57*$D11*AI$3+AI$58*$E11*AI$3,IF($A11+$H$3*14=AI$7,AI$55*$B11*AI$3+AI$56*$C11*AI$3+AI$57*$D11*AI$3+AI$58*$E11*AI$3,IF($A11+$H$3*15=AI$7,AI$55*$B11*AI$3+AI$56*$C11*AI$3+AI$57*$D11*AI$3+AI$58*$E11*AI$3,IF($A11+$H$3*16=AI$7,AI$60*$B11*AI$3+AI$61*$C11*AI$3+AI$62*$D11*AI$3+AI$63*$E11*AI$3,IF($A11+$H$3*17=AI$7,AI$60*$B11*AI$3+AI$61*$C11*AI$3+AI$62*$D11*AI$3+AI$63*$E11*AI$3,IF($A11+$H$3*18=AI$7,AI$60*$B11*AI$3+AI$61*$C11*AI$3+AI$62*$D11*AI$3+AI$63*$E11*AI$3,IF($A11+$H$3*19=AI$7,AI$60*$B11*AI$3+AI$61*$C11*AI$3+AI$62*$D11*AI$3+AI$63*$E11*AI$3,IF($A11+$H$3*20=AI$7,AI$60*$B11*AI$3+AI$61*$C11*AI$3+AI$62*$D11*AI$3+AI$63*$E11*AI$3,IF($A11+$H$3*21=AI$7,AI$49*$B11*AI$3+AI$50*$C11*AI$3+AI$51*$D11*AI$3+AI$52*$E11*AI$3,IF($A11+$H$3*22=AI$7,AI$49*$B11*AI$3+AI$50*$C11*AI$3+AI$51*$D11*AI$3+AI$52*$E11*AI$3,IF($A11+$H$3*23=AI$7,AI$49*$B11*AI$3+AI$50*$C11*AI$3+AI$51*$D11*AI$3+AI$52*$E11*AI$3,IF($A11+$H$3*24=AI$7,AI$49*$B11*AI$3+AI$50*$C11*AI$3+AI$51*$D11*AI$3+AI$52*$E11*AI$3,IF($A11+$H$3*25=AI$7,AI$49*$B11*AI$3+AI$50*$C11*AI$3+AI$51*$D11*AI$3+AI$52*$E11*AI$3,IF($A11+$H$3*26=AI$7,AI$49*$B11*AI$3+AI$50*$C11*AI$3+AI$51*$D11*AI$3+AI$52*$E11*AI$3,IF($A11+$H$3*27=AI$7,AI$49*$B11*AI$3+AI$50*$C11*AI$3+AI$51*$D11*AI$3+AI$52*$E11*AI$3,IF($A11+$H$3*28=AI$7,AI$49*$B11*AI$3+AI$50*$C11*AI$3+AI$51*$D11*AI$3+AI$52*$E11*AI$3,IF($A11+$H$3*29=AI$7,AI$49*$B11*AI$3+AI$50*$C11*AI$3+AI$51*$D11*AI$3+AI$52*$E11*AI$3,IF($A11+$H$3*30=AI$7,AI$49*$B11*AI$3+AI$50*$C11*AI$3+AI$51*$D11*AI$3+AI$52*$E11*AI$3,IF($A11+$H$3*31=AI$7,AI$49*$B11*AI$3+AI$50*$C11*AI$3+AI$51*$D11*AI$3+AI$52*$E11*AI$3,IF($A11+$H$3*32=AI$7,AI$49*$B11*AI$3+AI$50*$C11*AI$3+AI$51*$D11*AI$3+AI$52*$E11*AI$3,IF($A11+$H$3*33=AI$7,AI$49*$B11*AI$3+AI$50*$C11*AI$3+AI$51*$D11*AI$3+AI$52*$E11*AI$3,IF($A11+$H$3*34=AI$7,AI$49*$B11*AI$3+AI$50*$C11*AI$3+AI$51*$D11*AI$3+AI$52*$E11*AI$3,IF($A11+$H$3*35=AI$7,AI$49*$B11*AI$3+AI$50*$C11*AI$3+AI$51*$D11*AI$3+AI$52*$E11*AI$3,IF($A11+$H$3*36=AI$7,AI$49*$B11*AI$3+AI$50*$C11*AI$3+AI$51*$D11*AI$3+AI$52*$E11*AI$3,IF($A11+$H$3*37=AI$7,AI$49*$B11*AI$3+AI$50*$C11*AI$3+AI$51*$D11*AI$3+AI$52*$E11*AI$3,IF($A11+$H$3*38=AI$7,AI$49*$B11*AI$3+AI$50*$C11*AI$3+AI$51*$D11*AI$3+AI$52*$E11*AI$3,IF($A11+$H$3*39=AI$7,AI$49*$B11*AI$3+AI$50*$C11*AI$3+AI$51*$D11*AI$3+AI$52*$E11*AI$3,IF($A11+$H$3*40=AI$7,AI$49*$B11*AI$3+AI$50*$C11*AI$3+AI$51*$D11*AI$3+AI$52*$E11*AI$3,0)))))))))))))))))))))))))))))))))))))))))*Warranty!$AD$47</f>
        <v>1323.1743143335009</v>
      </c>
      <c r="AJ11" s="124">
        <f>IF($A11=AJ$7,AJ$49*$B11+AJ$50*$C11+AJ$51*$D11+AJ$52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$55*$B11*AJ$3+AJ$56*$C11*AJ$3+AJ$57*$D11*AJ$3+AJ$58*$E11*AJ$3,IF($A11+$H$3*12=AJ$7,AJ$55*$B11*AJ$3+AJ$56*$C11*AJ$3+AJ$57*$D11*AJ$3+AJ$58*$E11*AJ$3,IF($A11+$H$3*13=AJ$7,AJ$55*$B11*AJ$3+AJ$56*$C11*AJ$3+AJ$57*$D11*AJ$3+AJ$58*$E11*AJ$3,IF($A11+$H$3*14=AJ$7,AJ$55*$B11*AJ$3+AJ$56*$C11*AJ$3+AJ$57*$D11*AJ$3+AJ$58*$E11*AJ$3,IF($A11+$H$3*15=AJ$7,AJ$55*$B11*AJ$3+AJ$56*$C11*AJ$3+AJ$57*$D11*AJ$3+AJ$58*$E11*AJ$3,IF($A11+$H$3*16=AJ$7,AJ$60*$B11*AJ$3+AJ$61*$C11*AJ$3+AJ$62*$D11*AJ$3+AJ$63*$E11*AJ$3,IF($A11+$H$3*17=AJ$7,AJ$60*$B11*AJ$3+AJ$61*$C11*AJ$3+AJ$62*$D11*AJ$3+AJ$63*$E11*AJ$3,IF($A11+$H$3*18=AJ$7,AJ$60*$B11*AJ$3+AJ$61*$C11*AJ$3+AJ$62*$D11*AJ$3+AJ$63*$E11*AJ$3,IF($A11+$H$3*19=AJ$7,AJ$60*$B11*AJ$3+AJ$61*$C11*AJ$3+AJ$62*$D11*AJ$3+AJ$63*$E11*AJ$3,IF($A11+$H$3*20=AJ$7,AJ$60*$B11*AJ$3+AJ$61*$C11*AJ$3+AJ$62*$D11*AJ$3+AJ$63*$E11*AJ$3,IF($A11+$H$3*21=AJ$7,AJ$49*$B11*AJ$3+AJ$50*$C11*AJ$3+AJ$51*$D11*AJ$3+AJ$52*$E11*AJ$3,IF($A11+$H$3*22=AJ$7,AJ$49*$B11*AJ$3+AJ$50*$C11*AJ$3+AJ$51*$D11*AJ$3+AJ$52*$E11*AJ$3,IF($A11+$H$3*23=AJ$7,AJ$49*$B11*AJ$3+AJ$50*$C11*AJ$3+AJ$51*$D11*AJ$3+AJ$52*$E11*AJ$3,IF($A11+$H$3*24=AJ$7,AJ$49*$B11*AJ$3+AJ$50*$C11*AJ$3+AJ$51*$D11*AJ$3+AJ$52*$E11*AJ$3,IF($A11+$H$3*25=AJ$7,AJ$49*$B11*AJ$3+AJ$50*$C11*AJ$3+AJ$51*$D11*AJ$3+AJ$52*$E11*AJ$3,IF($A11+$H$3*26=AJ$7,AJ$49*$B11*AJ$3+AJ$50*$C11*AJ$3+AJ$51*$D11*AJ$3+AJ$52*$E11*AJ$3,IF($A11+$H$3*27=AJ$7,AJ$49*$B11*AJ$3+AJ$50*$C11*AJ$3+AJ$51*$D11*AJ$3+AJ$52*$E11*AJ$3,IF($A11+$H$3*28=AJ$7,AJ$49*$B11*AJ$3+AJ$50*$C11*AJ$3+AJ$51*$D11*AJ$3+AJ$52*$E11*AJ$3,IF($A11+$H$3*29=AJ$7,AJ$49*$B11*AJ$3+AJ$50*$C11*AJ$3+AJ$51*$D11*AJ$3+AJ$52*$E11*AJ$3,IF($A11+$H$3*30=AJ$7,AJ$49*$B11*AJ$3+AJ$50*$C11*AJ$3+AJ$51*$D11*AJ$3+AJ$52*$E11*AJ$3,IF($A11+$H$3*31=AJ$7,AJ$49*$B11*AJ$3+AJ$50*$C11*AJ$3+AJ$51*$D11*AJ$3+AJ$52*$E11*AJ$3,IF($A11+$H$3*32=AJ$7,AJ$49*$B11*AJ$3+AJ$50*$C11*AJ$3+AJ$51*$D11*AJ$3+AJ$52*$E11*AJ$3,IF($A11+$H$3*33=AJ$7,AJ$49*$B11*AJ$3+AJ$50*$C11*AJ$3+AJ$51*$D11*AJ$3+AJ$52*$E11*AJ$3,IF($A11+$H$3*34=AJ$7,AJ$49*$B11*AJ$3+AJ$50*$C11*AJ$3+AJ$51*$D11*AJ$3+AJ$52*$E11*AJ$3,IF($A11+$H$3*35=AJ$7,AJ$49*$B11*AJ$3+AJ$50*$C11*AJ$3+AJ$51*$D11*AJ$3+AJ$52*$E11*AJ$3,IF($A11+$H$3*36=AJ$7,AJ$49*$B11*AJ$3+AJ$50*$C11*AJ$3+AJ$51*$D11*AJ$3+AJ$52*$E11*AJ$3,IF($A11+$H$3*37=AJ$7,AJ$49*$B11*AJ$3+AJ$50*$C11*AJ$3+AJ$51*$D11*AJ$3+AJ$52*$E11*AJ$3,IF($A11+$H$3*38=AJ$7,AJ$49*$B11*AJ$3+AJ$50*$C11*AJ$3+AJ$51*$D11*AJ$3+AJ$52*$E11*AJ$3,IF($A11+$H$3*39=AJ$7,AJ$49*$B11*AJ$3+AJ$50*$C11*AJ$3+AJ$51*$D11*AJ$3+AJ$52*$E11*AJ$3,IF($A11+$H$3*40=AJ$7,AJ$49*$B11*AJ$3+AJ$50*$C11*AJ$3+AJ$51*$D11*AJ$3+AJ$52*$E11*AJ$3,0)))))))))))))))))))))))))))))))))))))))))*Warranty!$AD$47</f>
        <v>1323.1743143335009</v>
      </c>
      <c r="AK11" s="124">
        <f>IF($A11=AK$7,AK$49*$B11+AK$50*$C11+AK$51*$D11+AK$52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$55*$B11*AK$3+AK$56*$C11*AK$3+AK$57*$D11*AK$3+AK$58*$E11*AK$3,IF($A11+$H$3*12=AK$7,AK$55*$B11*AK$3+AK$56*$C11*AK$3+AK$57*$D11*AK$3+AK$58*$E11*AK$3,IF($A11+$H$3*13=AK$7,AK$55*$B11*AK$3+AK$56*$C11*AK$3+AK$57*$D11*AK$3+AK$58*$E11*AK$3,IF($A11+$H$3*14=AK$7,AK$55*$B11*AK$3+AK$56*$C11*AK$3+AK$57*$D11*AK$3+AK$58*$E11*AK$3,IF($A11+$H$3*15=AK$7,AK$55*$B11*AK$3+AK$56*$C11*AK$3+AK$57*$D11*AK$3+AK$58*$E11*AK$3,IF($A11+$H$3*16=AK$7,AK$60*$B11*AK$3+AK$61*$C11*AK$3+AK$62*$D11*AK$3+AK$63*$E11*AK$3,IF($A11+$H$3*17=AK$7,AK$60*$B11*AK$3+AK$61*$C11*AK$3+AK$62*$D11*AK$3+AK$63*$E11*AK$3,IF($A11+$H$3*18=AK$7,AK$60*$B11*AK$3+AK$61*$C11*AK$3+AK$62*$D11*AK$3+AK$63*$E11*AK$3,IF($A11+$H$3*19=AK$7,AK$60*$B11*AK$3+AK$61*$C11*AK$3+AK$62*$D11*AK$3+AK$63*$E11*AK$3,IF($A11+$H$3*20=AK$7,AK$60*$B11*AK$3+AK$61*$C11*AK$3+AK$62*$D11*AK$3+AK$63*$E11*AK$3,IF($A11+$H$3*21=AK$7,AK$49*$B11*AK$3+AK$50*$C11*AK$3+AK$51*$D11*AK$3+AK$52*$E11*AK$3,IF($A11+$H$3*22=AK$7,AK$49*$B11*AK$3+AK$50*$C11*AK$3+AK$51*$D11*AK$3+AK$52*$E11*AK$3,IF($A11+$H$3*23=AK$7,AK$49*$B11*AK$3+AK$50*$C11*AK$3+AK$51*$D11*AK$3+AK$52*$E11*AK$3,IF($A11+$H$3*24=AK$7,AK$49*$B11*AK$3+AK$50*$C11*AK$3+AK$51*$D11*AK$3+AK$52*$E11*AK$3,IF($A11+$H$3*25=AK$7,AK$49*$B11*AK$3+AK$50*$C11*AK$3+AK$51*$D11*AK$3+AK$52*$E11*AK$3,IF($A11+$H$3*26=AK$7,AK$49*$B11*AK$3+AK$50*$C11*AK$3+AK$51*$D11*AK$3+AK$52*$E11*AK$3,IF($A11+$H$3*27=AK$7,AK$49*$B11*AK$3+AK$50*$C11*AK$3+AK$51*$D11*AK$3+AK$52*$E11*AK$3,IF($A11+$H$3*28=AK$7,AK$49*$B11*AK$3+AK$50*$C11*AK$3+AK$51*$D11*AK$3+AK$52*$E11*AK$3,IF($A11+$H$3*29=AK$7,AK$49*$B11*AK$3+AK$50*$C11*AK$3+AK$51*$D11*AK$3+AK$52*$E11*AK$3,IF($A11+$H$3*30=AK$7,AK$49*$B11*AK$3+AK$50*$C11*AK$3+AK$51*$D11*AK$3+AK$52*$E11*AK$3,IF($A11+$H$3*31=AK$7,AK$49*$B11*AK$3+AK$50*$C11*AK$3+AK$51*$D11*AK$3+AK$52*$E11*AK$3,IF($A11+$H$3*32=AK$7,AK$49*$B11*AK$3+AK$50*$C11*AK$3+AK$51*$D11*AK$3+AK$52*$E11*AK$3,IF($A11+$H$3*33=AK$7,AK$49*$B11*AK$3+AK$50*$C11*AK$3+AK$51*$D11*AK$3+AK$52*$E11*AK$3,IF($A11+$H$3*34=AK$7,AK$49*$B11*AK$3+AK$50*$C11*AK$3+AK$51*$D11*AK$3+AK$52*$E11*AK$3,IF($A11+$H$3*35=AK$7,AK$49*$B11*AK$3+AK$50*$C11*AK$3+AK$51*$D11*AK$3+AK$52*$E11*AK$3,IF($A11+$H$3*36=AK$7,AK$49*$B11*AK$3+AK$50*$C11*AK$3+AK$51*$D11*AK$3+AK$52*$E11*AK$3,IF($A11+$H$3*37=AK$7,AK$49*$B11*AK$3+AK$50*$C11*AK$3+AK$51*$D11*AK$3+AK$52*$E11*AK$3,IF($A11+$H$3*38=AK$7,AK$49*$B11*AK$3+AK$50*$C11*AK$3+AK$51*$D11*AK$3+AK$52*$E11*AK$3,IF($A11+$H$3*39=AK$7,AK$49*$B11*AK$3+AK$50*$C11*AK$3+AK$51*$D11*AK$3+AK$52*$E11*AK$3,IF($A11+$H$3*40=AK$7,AK$49*$B11*AK$3+AK$50*$C11*AK$3+AK$51*$D11*AK$3+AK$52*$E11*AK$3,0)))))))))))))))))))))))))))))))))))))))))*Warranty!$AD$47</f>
        <v>1323.1743143335009</v>
      </c>
      <c r="AL11" s="124">
        <f>IF($A11=AL$7,AL$49*$B11+AL$50*$C11+AL$51*$D11+AL$52*$E11,IF($A11+$H$3=AL$7,$A$5*$B11*AL$3+$B$5*$C11*AL$3+$C$5*$D11*AL$3+$D$5*$E11*AL$3,IF($A11+$H$3*2=AL$7,$A$5*$B11*AL$3+$B$5*$C11*AL$3+$C$5*$D11*AL$3+$D$5*$E11*AL$3,IF($A11+$H$3*3=AL$7,$A$5*$B11*AL$3+$B$5*$C11*AL$3+$C$5*$D11*AL$3+$D$5*$E11*AL$3,IF($A11+$H$3*4=AL$7,$A$5*$B11*AL$3+$B$5*$C11*AL$3+$C$5*$D11*AL$3+$D$5*$E11*AL$3,IF($A11+$H$3*5=AL$7,$A$5*$B11*AL$3+$B$5*$C11*AL$3+$C$5*$D11*AL$3+$D$5*$E11*AL$3,IF($A11+$H$3*6=AL$7,$A$5*$B11*AL$3+$B$5*$C11*AL$3+$C$5*$D11*AL$3+$D$5*$E11*AL$3,IF($A11+$H$3*7=AL$7,$A$5*$B11*AL$3+$B$5*$C11*AL$3+$C$5*$D11*AL$3+$D$5*$E11*AL$3,IF($A11+$H$3*8=AL$7,$A$5*$B11*AL$3+$B$5*$C11*AL$3+$C$5*$D11*AL$3+$D$5*$E11*AL$3,IF($A11+$H$3*9=AL$7,$A$5*$B11*AL$3+$B$5*$C11*AL$3+$C$5*$D11*AL$3+$D$5*$E11*AL$3,IF($A11+$H$3*10=AL$7,$A$5*$B11*AL$3+$B$5*$C11*AL$3+$C$5*$D11*AL$3+$D$5*$E11*AL$3,IF($A11+$H$3*11=AL$7,AL$55*$B11*AL$3+AL$56*$C11*AL$3+AL$57*$D11*AL$3+AL$58*$E11*AL$3,IF($A11+$H$3*12=AL$7,AL$55*$B11*AL$3+AL$56*$C11*AL$3+AL$57*$D11*AL$3+AL$58*$E11*AL$3,IF($A11+$H$3*13=AL$7,AL$55*$B11*AL$3+AL$56*$C11*AL$3+AL$57*$D11*AL$3+AL$58*$E11*AL$3,IF($A11+$H$3*14=AL$7,AL$55*$B11*AL$3+AL$56*$C11*AL$3+AL$57*$D11*AL$3+AL$58*$E11*AL$3,IF($A11+$H$3*15=AL$7,AL$55*$B11*AL$3+AL$56*$C11*AL$3+AL$57*$D11*AL$3+AL$58*$E11*AL$3,IF($A11+$H$3*16=AL$7,AL$60*$B11*AL$3+AL$61*$C11*AL$3+AL$62*$D11*AL$3+AL$63*$E11*AL$3,IF($A11+$H$3*17=AL$7,AL$60*$B11*AL$3+AL$61*$C11*AL$3+AL$62*$D11*AL$3+AL$63*$E11*AL$3,IF($A11+$H$3*18=AL$7,AL$60*$B11*AL$3+AL$61*$C11*AL$3+AL$62*$D11*AL$3+AL$63*$E11*AL$3,IF($A11+$H$3*19=AL$7,AL$60*$B11*AL$3+AL$61*$C11*AL$3+AL$62*$D11*AL$3+AL$63*$E11*AL$3,IF($A11+$H$3*20=AL$7,AL$60*$B11*AL$3+AL$61*$C11*AL$3+AL$62*$D11*AL$3+AL$63*$E11*AL$3,IF($A11+$H$3*21=AL$7,AL$49*$B11*AL$3+AL$50*$C11*AL$3+AL$51*$D11*AL$3+AL$52*$E11*AL$3,IF($A11+$H$3*22=AL$7,AL$49*$B11*AL$3+AL$50*$C11*AL$3+AL$51*$D11*AL$3+AL$52*$E11*AL$3,IF($A11+$H$3*23=AL$7,AL$49*$B11*AL$3+AL$50*$C11*AL$3+AL$51*$D11*AL$3+AL$52*$E11*AL$3,IF($A11+$H$3*24=AL$7,AL$49*$B11*AL$3+AL$50*$C11*AL$3+AL$51*$D11*AL$3+AL$52*$E11*AL$3,IF($A11+$H$3*25=AL$7,AL$49*$B11*AL$3+AL$50*$C11*AL$3+AL$51*$D11*AL$3+AL$52*$E11*AL$3,IF($A11+$H$3*26=AL$7,AL$49*$B11*AL$3+AL$50*$C11*AL$3+AL$51*$D11*AL$3+AL$52*$E11*AL$3,IF($A11+$H$3*27=AL$7,AL$49*$B11*AL$3+AL$50*$C11*AL$3+AL$51*$D11*AL$3+AL$52*$E11*AL$3,IF($A11+$H$3*28=AL$7,AL$49*$B11*AL$3+AL$50*$C11*AL$3+AL$51*$D11*AL$3+AL$52*$E11*AL$3,IF($A11+$H$3*29=AL$7,AL$49*$B11*AL$3+AL$50*$C11*AL$3+AL$51*$D11*AL$3+AL$52*$E11*AL$3,IF($A11+$H$3*30=AL$7,AL$49*$B11*AL$3+AL$50*$C11*AL$3+AL$51*$D11*AL$3+AL$52*$E11*AL$3,IF($A11+$H$3*31=AL$7,AL$49*$B11*AL$3+AL$50*$C11*AL$3+AL$51*$D11*AL$3+AL$52*$E11*AL$3,IF($A11+$H$3*32=AL$7,AL$49*$B11*AL$3+AL$50*$C11*AL$3+AL$51*$D11*AL$3+AL$52*$E11*AL$3,IF($A11+$H$3*33=AL$7,AL$49*$B11*AL$3+AL$50*$C11*AL$3+AL$51*$D11*AL$3+AL$52*$E11*AL$3,IF($A11+$H$3*34=AL$7,AL$49*$B11*AL$3+AL$50*$C11*AL$3+AL$51*$D11*AL$3+AL$52*$E11*AL$3,IF($A11+$H$3*35=AL$7,AL$49*$B11*AL$3+AL$50*$C11*AL$3+AL$51*$D11*AL$3+AL$52*$E11*AL$3,IF($A11+$H$3*36=AL$7,AL$49*$B11*AL$3+AL$50*$C11*AL$3+AL$51*$D11*AL$3+AL$52*$E11*AL$3,IF($A11+$H$3*37=AL$7,AL$49*$B11*AL$3+AL$50*$C11*AL$3+AL$51*$D11*AL$3+AL$52*$E11*AL$3,IF($A11+$H$3*38=AL$7,AL$49*$B11*AL$3+AL$50*$C11*AL$3+AL$51*$D11*AL$3+AL$52*$E11*AL$3,IF($A11+$H$3*39=AL$7,AL$49*$B11*AL$3+AL$50*$C11*AL$3+AL$51*$D11*AL$3+AL$52*$E11*AL$3,IF($A11+$H$3*40=AL$7,AL$49*$B11*AL$3+AL$50*$C11*AL$3+AL$51*$D11*AL$3+AL$52*$E11*AL$3,0)))))))))))))))))))))))))))))))))))))))))*Warranty!$AD$47</f>
        <v>1323.1743143335009</v>
      </c>
      <c r="AM11" s="124">
        <f t="shared" ref="AM11:AW11" si="10">IF($A11=AM$7,AM$49*$B11+AM$50*$C11+AM$51*$D11+AM$52*$E11,IF($A11+$H$3=AM$7,$A$5*$B11*AM$3+$B$5*$C11*AM$3+$C$5*$D11*AM$3+$D$5*$E11*AM$3,IF($A11+$H$3*2=AM$7,$A$5*$B11*AM$3+$B$5*$C11*AM$3+$C$5*$D11*AM$3+$D$5*$E11*AM$3,IF($A11+$H$3*3=AM$7,$A$5*$B11*AM$3+$B$5*$C11*AM$3+$C$5*$D11*AM$3+$D$5*$E11*AM$3,IF($A11+$H$3*4=AM$7,$A$5*$B11*AM$3+$B$5*$C11*AM$3+$C$5*$D11*AM$3+$D$5*$E11*AM$3,IF($A11+$H$3*5=AM$7,$A$5*$B11*AM$3+$B$5*$C11*AM$3+$C$5*$D11*AM$3+$D$5*$E11*AM$3,IF($A11+$H$3*6=AM$7,$A$5*$B11*AM$3+$B$5*$C11*AM$3+$C$5*$D11*AM$3+$D$5*$E11*AM$3,IF($A11+$H$3*7=AM$7,$A$5*$B11*AM$3+$B$5*$C11*AM$3+$C$5*$D11*AM$3+$D$5*$E11*AM$3,IF($A11+$H$3*8=AM$7,$A$5*$B11*AM$3+$B$5*$C11*AM$3+$C$5*$D11*AM$3+$D$5*$E11*AM$3,IF($A11+$H$3*9=AM$7,$A$5*$B11*AM$3+$B$5*$C11*AM$3+$C$5*$D11*AM$3+$D$5*$E11*AM$3,IF($A11+$H$3*10=AM$7,$A$5*$B11*AM$3+$B$5*$C11*AM$3+$C$5*$D11*AM$3+$D$5*$E11*AM$3,IF($A11+$H$3*11=AM$7,AM$55*$B11*AM$3+AM$56*$C11*AM$3+AM$57*$D11*AM$3+AM$58*$E11*AM$3,IF($A11+$H$3*12=AM$7,AM$55*$B11*AM$3+AM$56*$C11*AM$3+AM$57*$D11*AM$3+AM$58*$E11*AM$3,IF($A11+$H$3*13=AM$7,AM$55*$B11*AM$3+AM$56*$C11*AM$3+AM$57*$D11*AM$3+AM$58*$E11*AM$3,IF($A11+$H$3*14=AM$7,AM$55*$B11*AM$3+AM$56*$C11*AM$3+AM$57*$D11*AM$3+AM$58*$E11*AM$3,IF($A11+$H$3*15=AM$7,AM$55*$B11*AM$3+AM$56*$C11*AM$3+AM$57*$D11*AM$3+AM$58*$E11*AM$3,IF($A11+$H$3*16=AM$7,AM$60*$B11*AM$3+AM$61*$C11*AM$3+AM$62*$D11*AM$3+AM$63*$E11*AM$3,IF($A11+$H$3*17=AM$7,AM$60*$B11*AM$3+AM$61*$C11*AM$3+AM$62*$D11*AM$3+AM$63*$E11*AM$3,IF($A11+$H$3*18=AM$7,AM$60*$B11*AM$3+AM$61*$C11*AM$3+AM$62*$D11*AM$3+AM$63*$E11*AM$3,IF($A11+$H$3*19=AM$7,AM$60*$B11*AM$3+AM$61*$C11*AM$3+AM$62*$D11*AM$3+AM$63*$E11*AM$3,IF($A11+$H$3*20=AM$7,AM$60*$B11*AM$3+AM$61*$C11*AM$3+AM$62*$D11*AM$3+AM$63*$E11*AM$3,IF($A11+$H$3*21=AM$7,AM$49*$B11*AM$3+AM$50*$C11*AM$3+AM$51*$D11*AM$3+AM$52*$E11*AM$3,IF($A11+$H$3*22=AM$7,AM$49*$B11*AM$3+AM$50*$C11*AM$3+AM$51*$D11*AM$3+AM$52*$E11*AM$3,IF($A11+$H$3*23=AM$7,AM$49*$B11*AM$3+AM$50*$C11*AM$3+AM$51*$D11*AM$3+AM$52*$E11*AM$3,IF($A11+$H$3*24=AM$7,AM$49*$B11*AM$3+AM$50*$C11*AM$3+AM$51*$D11*AM$3+AM$52*$E11*AM$3,IF($A11+$H$3*25=AM$7,AM$49*$B11*AM$3+AM$50*$C11*AM$3+AM$51*$D11*AM$3+AM$52*$E11*AM$3,IF($A11+$H$3*26=AM$7,AM$49*$B11*AM$3+AM$50*$C11*AM$3+AM$51*$D11*AM$3+AM$52*$E11*AM$3,IF($A11+$H$3*27=AM$7,AM$49*$B11*AM$3+AM$50*$C11*AM$3+AM$51*$D11*AM$3+AM$52*$E11*AM$3,IF($A11+$H$3*28=AM$7,AM$49*$B11*AM$3+AM$50*$C11*AM$3+AM$51*$D11*AM$3+AM$52*$E11*AM$3,IF($A11+$H$3*29=AM$7,AM$49*$B11*AM$3+AM$50*$C11*AM$3+AM$51*$D11*AM$3+AM$52*$E11*AM$3,IF($A11+$H$3*30=AM$7,AM$49*$B11*AM$3+AM$50*$C11*AM$3+AM$51*$D11*AM$3+AM$52*$E11*AM$3,IF($A11+$H$3*31=AM$7,AM$49*$B11*AM$3+AM$50*$C11*AM$3+AM$51*$D11*AM$3+AM$52*$E11*AM$3,IF($A11+$H$3*32=AM$7,AM$49*$B11*AM$3+AM$50*$C11*AM$3+AM$51*$D11*AM$3+AM$52*$E11*AM$3,IF($A11+$H$3*33=AM$7,AM$49*$B11*AM$3+AM$50*$C11*AM$3+AM$51*$D11*AM$3+AM$52*$E11*AM$3,IF($A11+$H$3*34=AM$7,AM$49*$B11*AM$3+AM$50*$C11*AM$3+AM$51*$D11*AM$3+AM$52*$E11*AM$3,IF($A11+$H$3*35=AM$7,AM$49*$B11*AM$3+AM$50*$C11*AM$3+AM$51*$D11*AM$3+AM$52*$E11*AM$3,IF($A11+$H$3*36=AM$7,AM$49*$B11*AM$3+AM$50*$C11*AM$3+AM$51*$D11*AM$3+AM$52*$E11*AM$3,IF($A11+$H$3*37=AM$7,AM$49*$B11*AM$3+AM$50*$C11*AM$3+AM$51*$D11*AM$3+AM$52*$E11*AM$3,IF($A11+$H$3*38=AM$7,AM$49*$B11*AM$3+AM$50*$C11*AM$3+AM$51*$D11*AM$3+AM$52*$E11*AM$3,IF($A11+$H$3*39=AM$7,AM$49*$B11*AM$3+AM$50*$C11*AM$3+AM$51*$D11*AM$3+AM$52*$E11*AM$3,IF($A11+$H$3*40=AM$7,AM$49*$B11*AM$3+AM$50*$C11*AM$3+AM$51*$D11*AM$3+AM$52*$E11*AM$3,0)))))))))))))))))))))))))))))))))))))))))</f>
        <v>5133.3774888000007</v>
      </c>
      <c r="AN11" s="124">
        <f t="shared" si="10"/>
        <v>5133.3774888000007</v>
      </c>
      <c r="AO11" s="124">
        <f t="shared" si="10"/>
        <v>5133.3774888000007</v>
      </c>
      <c r="AP11" s="124">
        <f t="shared" si="10"/>
        <v>5133.3774888000007</v>
      </c>
      <c r="AQ11" s="124">
        <f t="shared" si="10"/>
        <v>5133.3774888000007</v>
      </c>
      <c r="AR11" s="124">
        <f t="shared" si="10"/>
        <v>5133.3774888000007</v>
      </c>
      <c r="AS11" s="124">
        <f t="shared" si="10"/>
        <v>5133.3774888000007</v>
      </c>
      <c r="AT11" s="124">
        <f t="shared" si="10"/>
        <v>5133.3774888000007</v>
      </c>
      <c r="AU11" s="124">
        <f t="shared" si="10"/>
        <v>5133.3774888000007</v>
      </c>
      <c r="AV11" s="124">
        <f t="shared" si="10"/>
        <v>5133.3774888000007</v>
      </c>
      <c r="AW11" s="124">
        <f t="shared" si="10"/>
        <v>5133.3774888000007</v>
      </c>
      <c r="AX11" s="180">
        <f t="shared" si="1"/>
        <v>582877.70454255701</v>
      </c>
    </row>
    <row r="12" spans="1:50" x14ac:dyDescent="0.2">
      <c r="A12" s="175">
        <f>'QUANTITIES - ALT 2'!A8</f>
        <v>2025</v>
      </c>
      <c r="B12" s="181">
        <f>'QUANTITIES - ALT 1'!L8</f>
        <v>1046</v>
      </c>
      <c r="C12" s="181">
        <f>'QUANTITIES - ALT 1'!M8</f>
        <v>130</v>
      </c>
      <c r="D12" s="181">
        <f>'QUANTITIES - ALT 1'!N8</f>
        <v>34</v>
      </c>
      <c r="E12" s="181">
        <f>'QUANTITIES - ALT 1'!O8</f>
        <v>10</v>
      </c>
      <c r="F12" s="177">
        <f t="shared" si="2"/>
        <v>1220</v>
      </c>
      <c r="G12" s="171"/>
      <c r="H12" s="182">
        <f t="shared" ref="H12:H45" si="11">A$4*B12</f>
        <v>437228.84098400001</v>
      </c>
      <c r="I12" s="181">
        <f t="shared" ref="I12:I45" si="12">B$4*C12</f>
        <v>52833.144519999994</v>
      </c>
      <c r="J12" s="181">
        <f t="shared" ref="J12:J45" si="13">C$4*D12</f>
        <v>18091.920335999996</v>
      </c>
      <c r="K12" s="181">
        <f t="shared" ref="K12:K45" si="14">D$4*E12</f>
        <v>5183.8430399999997</v>
      </c>
      <c r="L12" s="183">
        <f t="shared" si="4"/>
        <v>513337.74887999997</v>
      </c>
      <c r="N12" s="158">
        <f t="shared" si="5"/>
        <v>0</v>
      </c>
      <c r="O12" s="158">
        <f t="shared" si="5"/>
        <v>0</v>
      </c>
      <c r="P12" s="158">
        <f t="shared" si="5"/>
        <v>0</v>
      </c>
      <c r="Q12" s="124">
        <f t="shared" si="5"/>
        <v>0</v>
      </c>
      <c r="R12" s="124">
        <f t="shared" si="8"/>
        <v>0</v>
      </c>
      <c r="S12" s="124">
        <f t="shared" ref="S12:S45" si="15">IF($A12=S$7,S$49*$B12+S$50*$C12+S$51*$D12+S$52*$E12,IF($A12+$H$3=S$7,$A$5*$B12*S$3+$B$5*$C12*S$3+$C$5*$D12*S$3+$D$5*$E12*S$3,IF($A12+$H$3*2=S$7,$A$5*$B12*S$3+$B$5*$C12*S$3+$C$5*$D12*S$3+$D$5*$E12*S$3,IF($A12+$H$3*3=S$7,$A$5*$B12*S$3+$B$5*$C12*S$3+$C$5*$D12*S$3+$D$5*$E12*S$3,IF($A12+$H$3*4=S$7,$A$5*$B12*S$3+$B$5*$C12*S$3+$C$5*$D12*S$3+$D$5*$E12*S$3,IF($A12+$H$3*5=S$7,$A$5*$B12*S$3+$B$5*$C12*S$3+$C$5*$D12*S$3+$D$5*$E12*S$3,IF($A12+$H$3*6=S$7,$A$5*$B12*S$3+$B$5*$C12*S$3+$C$5*$D12*S$3+$D$5*$E12*S$3,IF($A12+$H$3*7=S$7,$A$5*$B12*S$3+$B$5*$C12*S$3+$C$5*$D12*S$3+$D$5*$E12*S$3,IF($A12+$H$3*8=S$7,$A$5*$B12*S$3+$B$5*$C12*S$3+$C$5*$D12*S$3+$D$5*$E12*S$3,IF($A12+$H$3*9=S$7,$A$5*$B12*S$3+$B$5*$C12*S$3+$C$5*$D12*S$3+$D$5*$E12*S$3,IF($A12+$H$3*10=S$7,$A$5*$B12*S$3+$B$5*$C12*S$3+$C$5*$D12*S$3+$D$5*$E12*S$3,IF($A12+$H$3*11=S$7,S$55*$B12*S$3+S$56*$C12*S$3+S$57*$D12*S$3+S$58*$E12*S$3,IF($A12+$H$3*12=S$7,S$55*$B12*S$3+S$56*$C12*S$3+S$57*$D12*S$3+S$58*$E12*S$3,IF($A12+$H$3*13=S$7,S$55*$B12*S$3+S$56*$C12*S$3+S$57*$D12*S$3+S$58*$E12*S$3,IF($A12+$H$3*14=S$7,S$55*$B12*S$3+S$56*$C12*S$3+S$57*$D12*S$3+S$58*$E12*S$3,IF($A12+$H$3*15=S$7,S$55*$B12*S$3+S$56*$C12*S$3+S$57*$D12*S$3+S$58*$E12*S$3,IF($A12+$H$3*16=S$7,S$60*$B12*S$3+S$61*$C12*S$3+S$62*$D12*S$3+S$63*$E12*S$3,IF($A12+$H$3*17=S$7,S$60*$B12*S$3+S$61*$C12*S$3+S$62*$D12*S$3+S$63*$E12*S$3,IF($A12+$H$3*18=S$7,S$60*$B12*S$3+S$61*$C12*S$3+S$62*$D12*S$3+S$63*$E12*S$3,IF($A12+$H$3*19=S$7,S$60*$B12*S$3+S$61*$C12*S$3+S$62*$D12*S$3+S$63*$E12*S$3,IF($A12+$H$3*20=S$7,S$60*$B12*S$3+S$61*$C12*S$3+S$62*$D12*S$3+S$63*$E12*S$3,IF($A12+$H$3*21=S$7,S$49*$B12*S$3+S$50*$C12*S$3+S$51*$D12*S$3+S$52*$E12*S$3,IF($A12+$H$3*22=S$7,S$49*$B12*S$3+S$50*$C12*S$3+S$51*$D12*S$3+S$52*$E12*S$3,IF($A12+$H$3*23=S$7,S$49*$B12*S$3+S$50*$C12*S$3+S$51*$D12*S$3+S$52*$E12*S$3,IF($A12+$H$3*24=S$7,S$49*$B12*S$3+S$50*$C12*S$3+S$51*$D12*S$3+S$52*$E12*S$3,IF($A12+$H$3*25=S$7,S$49*$B12*S$3+S$50*$C12*S$3+S$51*$D12*S$3+S$52*$E12*S$3,IF($A12+$H$3*26=S$7,S$49*$B12*S$3+S$50*$C12*S$3+S$51*$D12*S$3+S$52*$E12*S$3,IF($A12+$H$3*27=S$7,S$49*$B12*S$3+S$50*$C12*S$3+S$51*$D12*S$3+S$52*$E12*S$3,IF($A12+$H$3*28=S$7,S$49*$B12*S$3+S$50*$C12*S$3+S$51*$D12*S$3+S$52*$E12*S$3,IF($A12+$H$3*29=S$7,S$49*$B12*S$3+S$50*$C12*S$3+S$51*$D12*S$3+S$52*$E12*S$3,IF($A12+$H$3*30=S$7,S$49*$B12*S$3+S$50*$C12*S$3+S$51*$D12*S$3+S$52*$E12*S$3,IF($A12+$H$3*31=S$7,S$49*$B12*S$3+S$50*$C12*S$3+S$51*$D12*S$3+S$52*$E12*S$3,IF($A12+$H$3*32=S$7,S$49*$B12*S$3+S$50*$C12*S$3+S$51*$D12*S$3+S$52*$E12*S$3,IF($A12+$H$3*33=S$7,S$49*$B12*S$3+S$50*$C12*S$3+S$51*$D12*S$3+S$52*$E12*S$3,IF($A12+$H$3*34=S$7,S$49*$B12*S$3+S$50*$C12*S$3+S$51*$D12*S$3+S$52*$E12*S$3,IF($A12+$H$3*35=S$7,S$49*$B12*S$3+S$50*$C12*S$3+S$51*$D12*S$3+S$52*$E12*S$3,IF($A12+$H$3*36=S$7,S$49*$B12*S$3+S$50*$C12*S$3+S$51*$D12*S$3+S$52*$E12*S$3,IF($A12+$H$3*37=S$7,S$49*$B12*S$3+S$50*$C12*S$3+S$51*$D12*S$3+S$52*$E12*S$3,IF($A12+$H$3*38=S$7,S$49*$B12*S$3+S$50*$C12*S$3+S$51*$D12*S$3+S$52*$E12*S$3,IF($A12+$H$3*39=S$7,S$49*$B12*S$3+S$50*$C12*S$3+S$51*$D12*S$3+S$52*$E12*S$3,IF($A12+$H$3*40=S$7,S$49*$B12*S$3+S$50*$C12*S$3+S$51*$D12*S$3+S$52*$E12*S$3,0)))))))))))))))))))))))))))))))))))))))))</f>
        <v>513337.74887999997</v>
      </c>
      <c r="T12" s="124">
        <f t="shared" ref="T12:AC12" si="16">IF($A12=T$7,T$49*$B12+T$50*$C12+T$51*$D12+T$52*$E12,IF($A12+$H$3=T$7,$A$5*$B12*T$3+$B$5*$C12*T$3+$C$5*$D12*T$3+$D$5*$E12*T$3,IF($A12+$H$3*2=T$7,$A$5*$B12*T$3+$B$5*$C12*T$3+$C$5*$D12*T$3+$D$5*$E12*T$3,IF($A12+$H$3*3=T$7,$A$5*$B12*T$3+$B$5*$C12*T$3+$C$5*$D12*T$3+$D$5*$E12*T$3,IF($A12+$H$3*4=T$7,$A$5*$B12*T$3+$B$5*$C12*T$3+$C$5*$D12*T$3+$D$5*$E12*T$3,IF($A12+$H$3*5=T$7,$A$5*$B12*T$3+$B$5*$C12*T$3+$C$5*$D12*T$3+$D$5*$E12*T$3,IF($A12+$H$3*6=T$7,$A$5*$B12*T$3+$B$5*$C12*T$3+$C$5*$D12*T$3+$D$5*$E12*T$3,IF($A12+$H$3*7=T$7,$A$5*$B12*T$3+$B$5*$C12*T$3+$C$5*$D12*T$3+$D$5*$E12*T$3,IF($A12+$H$3*8=T$7,$A$5*$B12*T$3+$B$5*$C12*T$3+$C$5*$D12*T$3+$D$5*$E12*T$3,IF($A12+$H$3*9=T$7,$A$5*$B12*T$3+$B$5*$C12*T$3+$C$5*$D12*T$3+$D$5*$E12*T$3,IF($A12+$H$3*10=T$7,$A$5*$B12*T$3+$B$5*$C12*T$3+$C$5*$D12*T$3+$D$5*$E12*T$3,IF($A12+$H$3*11=T$7,T$55*$B12*T$3+T$56*$C12*T$3+T$57*$D12*T$3+T$58*$E12*T$3,IF($A12+$H$3*12=T$7,T$55*$B12*T$3+T$56*$C12*T$3+T$57*$D12*T$3+T$58*$E12*T$3,IF($A12+$H$3*13=T$7,T$55*$B12*T$3+T$56*$C12*T$3+T$57*$D12*T$3+T$58*$E12*T$3,IF($A12+$H$3*14=T$7,T$55*$B12*T$3+T$56*$C12*T$3+T$57*$D12*T$3+T$58*$E12*T$3,IF($A12+$H$3*15=T$7,T$55*$B12*T$3+T$56*$C12*T$3+T$57*$D12*T$3+T$58*$E12*T$3,IF($A12+$H$3*16=T$7,T$60*$B12*T$3+T$61*$C12*T$3+T$62*$D12*T$3+T$63*$E12*T$3,IF($A12+$H$3*17=T$7,T$60*$B12*T$3+T$61*$C12*T$3+T$62*$D12*T$3+T$63*$E12*T$3,IF($A12+$H$3*18=T$7,T$60*$B12*T$3+T$61*$C12*T$3+T$62*$D12*T$3+T$63*$E12*T$3,IF($A12+$H$3*19=T$7,T$60*$B12*T$3+T$61*$C12*T$3+T$62*$D12*T$3+T$63*$E12*T$3,IF($A12+$H$3*20=T$7,T$60*$B12*T$3+T$61*$C12*T$3+T$62*$D12*T$3+T$63*$E12*T$3,IF($A12+$H$3*21=T$7,T$49*$B12*T$3+T$50*$C12*T$3+T$51*$D12*T$3+T$52*$E12*T$3,IF($A12+$H$3*22=T$7,T$49*$B12*T$3+T$50*$C12*T$3+T$51*$D12*T$3+T$52*$E12*T$3,IF($A12+$H$3*23=T$7,T$49*$B12*T$3+T$50*$C12*T$3+T$51*$D12*T$3+T$52*$E12*T$3,IF($A12+$H$3*24=T$7,T$49*$B12*T$3+T$50*$C12*T$3+T$51*$D12*T$3+T$52*$E12*T$3,IF($A12+$H$3*25=T$7,T$49*$B12*T$3+T$50*$C12*T$3+T$51*$D12*T$3+T$52*$E12*T$3,IF($A12+$H$3*26=T$7,T$49*$B12*T$3+T$50*$C12*T$3+T$51*$D12*T$3+T$52*$E12*T$3,IF($A12+$H$3*27=T$7,T$49*$B12*T$3+T$50*$C12*T$3+T$51*$D12*T$3+T$52*$E12*T$3,IF($A12+$H$3*28=T$7,T$49*$B12*T$3+T$50*$C12*T$3+T$51*$D12*T$3+T$52*$E12*T$3,IF($A12+$H$3*29=T$7,T$49*$B12*T$3+T$50*$C12*T$3+T$51*$D12*T$3+T$52*$E12*T$3,IF($A12+$H$3*30=T$7,T$49*$B12*T$3+T$50*$C12*T$3+T$51*$D12*T$3+T$52*$E12*T$3,IF($A12+$H$3*31=T$7,T$49*$B12*T$3+T$50*$C12*T$3+T$51*$D12*T$3+T$52*$E12*T$3,IF($A12+$H$3*32=T$7,T$49*$B12*T$3+T$50*$C12*T$3+T$51*$D12*T$3+T$52*$E12*T$3,IF($A12+$H$3*33=T$7,T$49*$B12*T$3+T$50*$C12*T$3+T$51*$D12*T$3+T$52*$E12*T$3,IF($A12+$H$3*34=T$7,T$49*$B12*T$3+T$50*$C12*T$3+T$51*$D12*T$3+T$52*$E12*T$3,IF($A12+$H$3*35=T$7,T$49*$B12*T$3+T$50*$C12*T$3+T$51*$D12*T$3+T$52*$E12*T$3,IF($A12+$H$3*36=T$7,T$49*$B12*T$3+T$50*$C12*T$3+T$51*$D12*T$3+T$52*$E12*T$3,IF($A12+$H$3*37=T$7,T$49*$B12*T$3+T$50*$C12*T$3+T$51*$D12*T$3+T$52*$E12*T$3,IF($A12+$H$3*38=T$7,T$49*$B12*T$3+T$50*$C12*T$3+T$51*$D12*T$3+T$52*$E12*T$3,IF($A12+$H$3*39=T$7,T$49*$B12*T$3+T$50*$C12*T$3+T$51*$D12*T$3+T$52*$E12*T$3,IF($A12+$H$3*40=T$7,T$49*$B12*T$3+T$50*$C12*T$3+T$51*$D12*T$3+T$52*$E12*T$3,0)))))))))))))))))))))))))))))))))))))))))*0</f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 t="shared" si="16"/>
        <v>0</v>
      </c>
      <c r="AC12" s="124">
        <f t="shared" si="16"/>
        <v>0</v>
      </c>
      <c r="AD12" s="124">
        <f>IF($A12=AD$7,AD$49*$B12+AD$50*$C12+AD$51*$D12+AD$52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$55*$B12*AD$3+AD$56*$C12*AD$3+AD$57*$D12*AD$3+AD$58*$E12*AD$3,IF($A12+$H$3*12=AD$7,AD$55*$B12*AD$3+AD$56*$C12*AD$3+AD$57*$D12*AD$3+AD$58*$E12*AD$3,IF($A12+$H$3*13=AD$7,AD$55*$B12*AD$3+AD$56*$C12*AD$3+AD$57*$D12*AD$3+AD$58*$E12*AD$3,IF($A12+$H$3*14=AD$7,AD$55*$B12*AD$3+AD$56*$C12*AD$3+AD$57*$D12*AD$3+AD$58*$E12*AD$3,IF($A12+$H$3*15=AD$7,AD$55*$B12*AD$3+AD$56*$C12*AD$3+AD$57*$D12*AD$3+AD$58*$E12*AD$3,IF($A12+$H$3*16=AD$7,AD$60*$B12*AD$3+AD$61*$C12*AD$3+AD$62*$D12*AD$3+AD$63*$E12*AD$3,IF($A12+$H$3*17=AD$7,AD$60*$B12*AD$3+AD$61*$C12*AD$3+AD$62*$D12*AD$3+AD$63*$E12*AD$3,IF($A12+$H$3*18=AD$7,AD$60*$B12*AD$3+AD$61*$C12*AD$3+AD$62*$D12*AD$3+AD$63*$E12*AD$3,IF($A12+$H$3*19=AD$7,AD$60*$B12*AD$3+AD$61*$C12*AD$3+AD$62*$D12*AD$3+AD$63*$E12*AD$3,IF($A12+$H$3*20=AD$7,AD$60*$B12*AD$3+AD$61*$C12*AD$3+AD$62*$D12*AD$3+AD$63*$E12*AD$3,IF($A12+$H$3*21=AD$7,AD$49*$B12*AD$3+AD$50*$C12*AD$3+AD$51*$D12*AD$3+AD$52*$E12*AD$3,IF($A12+$H$3*22=AD$7,AD$49*$B12*AD$3+AD$50*$C12*AD$3+AD$51*$D12*AD$3+AD$52*$E12*AD$3,IF($A12+$H$3*23=AD$7,AD$49*$B12*AD$3+AD$50*$C12*AD$3+AD$51*$D12*AD$3+AD$52*$E12*AD$3,IF($A12+$H$3*24=AD$7,AD$49*$B12*AD$3+AD$50*$C12*AD$3+AD$51*$D12*AD$3+AD$52*$E12*AD$3,IF($A12+$H$3*25=AD$7,AD$49*$B12*AD$3+AD$50*$C12*AD$3+AD$51*$D12*AD$3+AD$52*$E12*AD$3,IF($A12+$H$3*26=AD$7,AD$49*$B12*AD$3+AD$50*$C12*AD$3+AD$51*$D12*AD$3+AD$52*$E12*AD$3,IF($A12+$H$3*27=AD$7,AD$49*$B12*AD$3+AD$50*$C12*AD$3+AD$51*$D12*AD$3+AD$52*$E12*AD$3,IF($A12+$H$3*28=AD$7,AD$49*$B12*AD$3+AD$50*$C12*AD$3+AD$51*$D12*AD$3+AD$52*$E12*AD$3,IF($A12+$H$3*29=AD$7,AD$49*$B12*AD$3+AD$50*$C12*AD$3+AD$51*$D12*AD$3+AD$52*$E12*AD$3,IF($A12+$H$3*30=AD$7,AD$49*$B12*AD$3+AD$50*$C12*AD$3+AD$51*$D12*AD$3+AD$52*$E12*AD$3,IF($A12+$H$3*31=AD$7,AD$49*$B12*AD$3+AD$50*$C12*AD$3+AD$51*$D12*AD$3+AD$52*$E12*AD$3,IF($A12+$H$3*32=AD$7,AD$49*$B12*AD$3+AD$50*$C12*AD$3+AD$51*$D12*AD$3+AD$52*$E12*AD$3,IF($A12+$H$3*33=AD$7,AD$49*$B12*AD$3+AD$50*$C12*AD$3+AD$51*$D12*AD$3+AD$52*$E12*AD$3,IF($A12+$H$3*34=AD$7,AD$49*$B12*AD$3+AD$50*$C12*AD$3+AD$51*$D12*AD$3+AD$52*$E12*AD$3,IF($A12+$H$3*35=AD$7,AD$49*$B12*AD$3+AD$50*$C12*AD$3+AD$51*$D12*AD$3+AD$52*$E12*AD$3,IF($A12+$H$3*36=AD$7,AD$49*$B12*AD$3+AD$50*$C12*AD$3+AD$51*$D12*AD$3+AD$52*$E12*AD$3,IF($A12+$H$3*37=AD$7,AD$49*$B12*AD$3+AD$50*$C12*AD$3+AD$51*$D12*AD$3+AD$52*$E12*AD$3,IF($A12+$H$3*38=AD$7,AD$49*$B12*AD$3+AD$50*$C12*AD$3+AD$51*$D12*AD$3+AD$52*$E12*AD$3,IF($A12+$H$3*39=AD$7,AD$49*$B12*AD$3+AD$50*$C12*AD$3+AD$51*$D12*AD$3+AD$52*$E12*AD$3,IF($A12+$H$3*40=AD$7,AD$49*$B12*AD$3+AD$50*$C12*AD$3+AD$51*$D12*AD$3+AD$52*$E12*AD$3,0)))))))))))))))))))))))))))))))))))))))))*Warranty!$AC$47</f>
        <v>1291.3863428179816</v>
      </c>
      <c r="AE12" s="124">
        <f>IF($A12=AE$7,AE$49*$B12+AE$50*$C12+AE$51*$D12+AE$52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$55*$B12*AE$3+AE$56*$C12*AE$3+AE$57*$D12*AE$3+AE$58*$E12*AE$3,IF($A12+$H$3*12=AE$7,AE$55*$B12*AE$3+AE$56*$C12*AE$3+AE$57*$D12*AE$3+AE$58*$E12*AE$3,IF($A12+$H$3*13=AE$7,AE$55*$B12*AE$3+AE$56*$C12*AE$3+AE$57*$D12*AE$3+AE$58*$E12*AE$3,IF($A12+$H$3*14=AE$7,AE$55*$B12*AE$3+AE$56*$C12*AE$3+AE$57*$D12*AE$3+AE$58*$E12*AE$3,IF($A12+$H$3*15=AE$7,AE$55*$B12*AE$3+AE$56*$C12*AE$3+AE$57*$D12*AE$3+AE$58*$E12*AE$3,IF($A12+$H$3*16=AE$7,AE$60*$B12*AE$3+AE$61*$C12*AE$3+AE$62*$D12*AE$3+AE$63*$E12*AE$3,IF($A12+$H$3*17=AE$7,AE$60*$B12*AE$3+AE$61*$C12*AE$3+AE$62*$D12*AE$3+AE$63*$E12*AE$3,IF($A12+$H$3*18=AE$7,AE$60*$B12*AE$3+AE$61*$C12*AE$3+AE$62*$D12*AE$3+AE$63*$E12*AE$3,IF($A12+$H$3*19=AE$7,AE$60*$B12*AE$3+AE$61*$C12*AE$3+AE$62*$D12*AE$3+AE$63*$E12*AE$3,IF($A12+$H$3*20=AE$7,AE$60*$B12*AE$3+AE$61*$C12*AE$3+AE$62*$D12*AE$3+AE$63*$E12*AE$3,IF($A12+$H$3*21=AE$7,AE$49*$B12*AE$3+AE$50*$C12*AE$3+AE$51*$D12*AE$3+AE$52*$E12*AE$3,IF($A12+$H$3*22=AE$7,AE$49*$B12*AE$3+AE$50*$C12*AE$3+AE$51*$D12*AE$3+AE$52*$E12*AE$3,IF($A12+$H$3*23=AE$7,AE$49*$B12*AE$3+AE$50*$C12*AE$3+AE$51*$D12*AE$3+AE$52*$E12*AE$3,IF($A12+$H$3*24=AE$7,AE$49*$B12*AE$3+AE$50*$C12*AE$3+AE$51*$D12*AE$3+AE$52*$E12*AE$3,IF($A12+$H$3*25=AE$7,AE$49*$B12*AE$3+AE$50*$C12*AE$3+AE$51*$D12*AE$3+AE$52*$E12*AE$3,IF($A12+$H$3*26=AE$7,AE$49*$B12*AE$3+AE$50*$C12*AE$3+AE$51*$D12*AE$3+AE$52*$E12*AE$3,IF($A12+$H$3*27=AE$7,AE$49*$B12*AE$3+AE$50*$C12*AE$3+AE$51*$D12*AE$3+AE$52*$E12*AE$3,IF($A12+$H$3*28=AE$7,AE$49*$B12*AE$3+AE$50*$C12*AE$3+AE$51*$D12*AE$3+AE$52*$E12*AE$3,IF($A12+$H$3*29=AE$7,AE$49*$B12*AE$3+AE$50*$C12*AE$3+AE$51*$D12*AE$3+AE$52*$E12*AE$3,IF($A12+$H$3*30=AE$7,AE$49*$B12*AE$3+AE$50*$C12*AE$3+AE$51*$D12*AE$3+AE$52*$E12*AE$3,IF($A12+$H$3*31=AE$7,AE$49*$B12*AE$3+AE$50*$C12*AE$3+AE$51*$D12*AE$3+AE$52*$E12*AE$3,IF($A12+$H$3*32=AE$7,AE$49*$B12*AE$3+AE$50*$C12*AE$3+AE$51*$D12*AE$3+AE$52*$E12*AE$3,IF($A12+$H$3*33=AE$7,AE$49*$B12*AE$3+AE$50*$C12*AE$3+AE$51*$D12*AE$3+AE$52*$E12*AE$3,IF($A12+$H$3*34=AE$7,AE$49*$B12*AE$3+AE$50*$C12*AE$3+AE$51*$D12*AE$3+AE$52*$E12*AE$3,IF($A12+$H$3*35=AE$7,AE$49*$B12*AE$3+AE$50*$C12*AE$3+AE$51*$D12*AE$3+AE$52*$E12*AE$3,IF($A12+$H$3*36=AE$7,AE$49*$B12*AE$3+AE$50*$C12*AE$3+AE$51*$D12*AE$3+AE$52*$E12*AE$3,IF($A12+$H$3*37=AE$7,AE$49*$B12*AE$3+AE$50*$C12*AE$3+AE$51*$D12*AE$3+AE$52*$E12*AE$3,IF($A12+$H$3*38=AE$7,AE$49*$B12*AE$3+AE$50*$C12*AE$3+AE$51*$D12*AE$3+AE$52*$E12*AE$3,IF($A12+$H$3*39=AE$7,AE$49*$B12*AE$3+AE$50*$C12*AE$3+AE$51*$D12*AE$3+AE$52*$E12*AE$3,IF($A12+$H$3*40=AE$7,AE$49*$B12*AE$3+AE$50*$C12*AE$3+AE$51*$D12*AE$3+AE$52*$E12*AE$3,0)))))))))))))))))))))))))))))))))))))))))*Warranty!$AC$47</f>
        <v>1291.3863428179816</v>
      </c>
      <c r="AF12" s="124">
        <f>IF($A12=AF$7,AF$49*$B12+AF$50*$C12+AF$51*$D12+AF$52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$55*$B12*AF$3+AF$56*$C12*AF$3+AF$57*$D12*AF$3+AF$58*$E12*AF$3,IF($A12+$H$3*12=AF$7,AF$55*$B12*AF$3+AF$56*$C12*AF$3+AF$57*$D12*AF$3+AF$58*$E12*AF$3,IF($A12+$H$3*13=AF$7,AF$55*$B12*AF$3+AF$56*$C12*AF$3+AF$57*$D12*AF$3+AF$58*$E12*AF$3,IF($A12+$H$3*14=AF$7,AF$55*$B12*AF$3+AF$56*$C12*AF$3+AF$57*$D12*AF$3+AF$58*$E12*AF$3,IF($A12+$H$3*15=AF$7,AF$55*$B12*AF$3+AF$56*$C12*AF$3+AF$57*$D12*AF$3+AF$58*$E12*AF$3,IF($A12+$H$3*16=AF$7,AF$60*$B12*AF$3+AF$61*$C12*AF$3+AF$62*$D12*AF$3+AF$63*$E12*AF$3,IF($A12+$H$3*17=AF$7,AF$60*$B12*AF$3+AF$61*$C12*AF$3+AF$62*$D12*AF$3+AF$63*$E12*AF$3,IF($A12+$H$3*18=AF$7,AF$60*$B12*AF$3+AF$61*$C12*AF$3+AF$62*$D12*AF$3+AF$63*$E12*AF$3,IF($A12+$H$3*19=AF$7,AF$60*$B12*AF$3+AF$61*$C12*AF$3+AF$62*$D12*AF$3+AF$63*$E12*AF$3,IF($A12+$H$3*20=AF$7,AF$60*$B12*AF$3+AF$61*$C12*AF$3+AF$62*$D12*AF$3+AF$63*$E12*AF$3,IF($A12+$H$3*21=AF$7,AF$49*$B12*AF$3+AF$50*$C12*AF$3+AF$51*$D12*AF$3+AF$52*$E12*AF$3,IF($A12+$H$3*22=AF$7,AF$49*$B12*AF$3+AF$50*$C12*AF$3+AF$51*$D12*AF$3+AF$52*$E12*AF$3,IF($A12+$H$3*23=AF$7,AF$49*$B12*AF$3+AF$50*$C12*AF$3+AF$51*$D12*AF$3+AF$52*$E12*AF$3,IF($A12+$H$3*24=AF$7,AF$49*$B12*AF$3+AF$50*$C12*AF$3+AF$51*$D12*AF$3+AF$52*$E12*AF$3,IF($A12+$H$3*25=AF$7,AF$49*$B12*AF$3+AF$50*$C12*AF$3+AF$51*$D12*AF$3+AF$52*$E12*AF$3,IF($A12+$H$3*26=AF$7,AF$49*$B12*AF$3+AF$50*$C12*AF$3+AF$51*$D12*AF$3+AF$52*$E12*AF$3,IF($A12+$H$3*27=AF$7,AF$49*$B12*AF$3+AF$50*$C12*AF$3+AF$51*$D12*AF$3+AF$52*$E12*AF$3,IF($A12+$H$3*28=AF$7,AF$49*$B12*AF$3+AF$50*$C12*AF$3+AF$51*$D12*AF$3+AF$52*$E12*AF$3,IF($A12+$H$3*29=AF$7,AF$49*$B12*AF$3+AF$50*$C12*AF$3+AF$51*$D12*AF$3+AF$52*$E12*AF$3,IF($A12+$H$3*30=AF$7,AF$49*$B12*AF$3+AF$50*$C12*AF$3+AF$51*$D12*AF$3+AF$52*$E12*AF$3,IF($A12+$H$3*31=AF$7,AF$49*$B12*AF$3+AF$50*$C12*AF$3+AF$51*$D12*AF$3+AF$52*$E12*AF$3,IF($A12+$H$3*32=AF$7,AF$49*$B12*AF$3+AF$50*$C12*AF$3+AF$51*$D12*AF$3+AF$52*$E12*AF$3,IF($A12+$H$3*33=AF$7,AF$49*$B12*AF$3+AF$50*$C12*AF$3+AF$51*$D12*AF$3+AF$52*$E12*AF$3,IF($A12+$H$3*34=AF$7,AF$49*$B12*AF$3+AF$50*$C12*AF$3+AF$51*$D12*AF$3+AF$52*$E12*AF$3,IF($A12+$H$3*35=AF$7,AF$49*$B12*AF$3+AF$50*$C12*AF$3+AF$51*$D12*AF$3+AF$52*$E12*AF$3,IF($A12+$H$3*36=AF$7,AF$49*$B12*AF$3+AF$50*$C12*AF$3+AF$51*$D12*AF$3+AF$52*$E12*AF$3,IF($A12+$H$3*37=AF$7,AF$49*$B12*AF$3+AF$50*$C12*AF$3+AF$51*$D12*AF$3+AF$52*$E12*AF$3,IF($A12+$H$3*38=AF$7,AF$49*$B12*AF$3+AF$50*$C12*AF$3+AF$51*$D12*AF$3+AF$52*$E12*AF$3,IF($A12+$H$3*39=AF$7,AF$49*$B12*AF$3+AF$50*$C12*AF$3+AF$51*$D12*AF$3+AF$52*$E12*AF$3,IF($A12+$H$3*40=AF$7,AF$49*$B12*AF$3+AF$50*$C12*AF$3+AF$51*$D12*AF$3+AF$52*$E12*AF$3,0)))))))))))))))))))))))))))))))))))))))))*Warranty!$AC$47</f>
        <v>1291.3863428179816</v>
      </c>
      <c r="AG12" s="124">
        <f>IF($A12=AG$7,AG$49*$B12+AG$50*$C12+AG$51*$D12+AG$52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$55*$B12*AG$3+AG$56*$C12*AG$3+AG$57*$D12*AG$3+AG$58*$E12*AG$3,IF($A12+$H$3*12=AG$7,AG$55*$B12*AG$3+AG$56*$C12*AG$3+AG$57*$D12*AG$3+AG$58*$E12*AG$3,IF($A12+$H$3*13=AG$7,AG$55*$B12*AG$3+AG$56*$C12*AG$3+AG$57*$D12*AG$3+AG$58*$E12*AG$3,IF($A12+$H$3*14=AG$7,AG$55*$B12*AG$3+AG$56*$C12*AG$3+AG$57*$D12*AG$3+AG$58*$E12*AG$3,IF($A12+$H$3*15=AG$7,AG$55*$B12*AG$3+AG$56*$C12*AG$3+AG$57*$D12*AG$3+AG$58*$E12*AG$3,IF($A12+$H$3*16=AG$7,AG$60*$B12*AG$3+AG$61*$C12*AG$3+AG$62*$D12*AG$3+AG$63*$E12*AG$3,IF($A12+$H$3*17=AG$7,AG$60*$B12*AG$3+AG$61*$C12*AG$3+AG$62*$D12*AG$3+AG$63*$E12*AG$3,IF($A12+$H$3*18=AG$7,AG$60*$B12*AG$3+AG$61*$C12*AG$3+AG$62*$D12*AG$3+AG$63*$E12*AG$3,IF($A12+$H$3*19=AG$7,AG$60*$B12*AG$3+AG$61*$C12*AG$3+AG$62*$D12*AG$3+AG$63*$E12*AG$3,IF($A12+$H$3*20=AG$7,AG$60*$B12*AG$3+AG$61*$C12*AG$3+AG$62*$D12*AG$3+AG$63*$E12*AG$3,IF($A12+$H$3*21=AG$7,AG$49*$B12*AG$3+AG$50*$C12*AG$3+AG$51*$D12*AG$3+AG$52*$E12*AG$3,IF($A12+$H$3*22=AG$7,AG$49*$B12*AG$3+AG$50*$C12*AG$3+AG$51*$D12*AG$3+AG$52*$E12*AG$3,IF($A12+$H$3*23=AG$7,AG$49*$B12*AG$3+AG$50*$C12*AG$3+AG$51*$D12*AG$3+AG$52*$E12*AG$3,IF($A12+$H$3*24=AG$7,AG$49*$B12*AG$3+AG$50*$C12*AG$3+AG$51*$D12*AG$3+AG$52*$E12*AG$3,IF($A12+$H$3*25=AG$7,AG$49*$B12*AG$3+AG$50*$C12*AG$3+AG$51*$D12*AG$3+AG$52*$E12*AG$3,IF($A12+$H$3*26=AG$7,AG$49*$B12*AG$3+AG$50*$C12*AG$3+AG$51*$D12*AG$3+AG$52*$E12*AG$3,IF($A12+$H$3*27=AG$7,AG$49*$B12*AG$3+AG$50*$C12*AG$3+AG$51*$D12*AG$3+AG$52*$E12*AG$3,IF($A12+$H$3*28=AG$7,AG$49*$B12*AG$3+AG$50*$C12*AG$3+AG$51*$D12*AG$3+AG$52*$E12*AG$3,IF($A12+$H$3*29=AG$7,AG$49*$B12*AG$3+AG$50*$C12*AG$3+AG$51*$D12*AG$3+AG$52*$E12*AG$3,IF($A12+$H$3*30=AG$7,AG$49*$B12*AG$3+AG$50*$C12*AG$3+AG$51*$D12*AG$3+AG$52*$E12*AG$3,IF($A12+$H$3*31=AG$7,AG$49*$B12*AG$3+AG$50*$C12*AG$3+AG$51*$D12*AG$3+AG$52*$E12*AG$3,IF($A12+$H$3*32=AG$7,AG$49*$B12*AG$3+AG$50*$C12*AG$3+AG$51*$D12*AG$3+AG$52*$E12*AG$3,IF($A12+$H$3*33=AG$7,AG$49*$B12*AG$3+AG$50*$C12*AG$3+AG$51*$D12*AG$3+AG$52*$E12*AG$3,IF($A12+$H$3*34=AG$7,AG$49*$B12*AG$3+AG$50*$C12*AG$3+AG$51*$D12*AG$3+AG$52*$E12*AG$3,IF($A12+$H$3*35=AG$7,AG$49*$B12*AG$3+AG$50*$C12*AG$3+AG$51*$D12*AG$3+AG$52*$E12*AG$3,IF($A12+$H$3*36=AG$7,AG$49*$B12*AG$3+AG$50*$C12*AG$3+AG$51*$D12*AG$3+AG$52*$E12*AG$3,IF($A12+$H$3*37=AG$7,AG$49*$B12*AG$3+AG$50*$C12*AG$3+AG$51*$D12*AG$3+AG$52*$E12*AG$3,IF($A12+$H$3*38=AG$7,AG$49*$B12*AG$3+AG$50*$C12*AG$3+AG$51*$D12*AG$3+AG$52*$E12*AG$3,IF($A12+$H$3*39=AG$7,AG$49*$B12*AG$3+AG$50*$C12*AG$3+AG$51*$D12*AG$3+AG$52*$E12*AG$3,IF($A12+$H$3*40=AG$7,AG$49*$B12*AG$3+AG$50*$C12*AG$3+AG$51*$D12*AG$3+AG$52*$E12*AG$3,0)))))))))))))))))))))))))))))))))))))))))*Warranty!$AC$47</f>
        <v>1291.3863428179816</v>
      </c>
      <c r="AH12" s="124">
        <f>IF($A12=AH$7,AH$49*$B12+AH$50*$C12+AH$51*$D12+AH$52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$55*$B12*AH$3+AH$56*$C12*AH$3+AH$57*$D12*AH$3+AH$58*$E12*AH$3,IF($A12+$H$3*12=AH$7,AH$55*$B12*AH$3+AH$56*$C12*AH$3+AH$57*$D12*AH$3+AH$58*$E12*AH$3,IF($A12+$H$3*13=AH$7,AH$55*$B12*AH$3+AH$56*$C12*AH$3+AH$57*$D12*AH$3+AH$58*$E12*AH$3,IF($A12+$H$3*14=AH$7,AH$55*$B12*AH$3+AH$56*$C12*AH$3+AH$57*$D12*AH$3+AH$58*$E12*AH$3,IF($A12+$H$3*15=AH$7,AH$55*$B12*AH$3+AH$56*$C12*AH$3+AH$57*$D12*AH$3+AH$58*$E12*AH$3,IF($A12+$H$3*16=AH$7,AH$60*$B12*AH$3+AH$61*$C12*AH$3+AH$62*$D12*AH$3+AH$63*$E12*AH$3,IF($A12+$H$3*17=AH$7,AH$60*$B12*AH$3+AH$61*$C12*AH$3+AH$62*$D12*AH$3+AH$63*$E12*AH$3,IF($A12+$H$3*18=AH$7,AH$60*$B12*AH$3+AH$61*$C12*AH$3+AH$62*$D12*AH$3+AH$63*$E12*AH$3,IF($A12+$H$3*19=AH$7,AH$60*$B12*AH$3+AH$61*$C12*AH$3+AH$62*$D12*AH$3+AH$63*$E12*AH$3,IF($A12+$H$3*20=AH$7,AH$60*$B12*AH$3+AH$61*$C12*AH$3+AH$62*$D12*AH$3+AH$63*$E12*AH$3,IF($A12+$H$3*21=AH$7,AH$49*$B12*AH$3+AH$50*$C12*AH$3+AH$51*$D12*AH$3+AH$52*$E12*AH$3,IF($A12+$H$3*22=AH$7,AH$49*$B12*AH$3+AH$50*$C12*AH$3+AH$51*$D12*AH$3+AH$52*$E12*AH$3,IF($A12+$H$3*23=AH$7,AH$49*$B12*AH$3+AH$50*$C12*AH$3+AH$51*$D12*AH$3+AH$52*$E12*AH$3,IF($A12+$H$3*24=AH$7,AH$49*$B12*AH$3+AH$50*$C12*AH$3+AH$51*$D12*AH$3+AH$52*$E12*AH$3,IF($A12+$H$3*25=AH$7,AH$49*$B12*AH$3+AH$50*$C12*AH$3+AH$51*$D12*AH$3+AH$52*$E12*AH$3,IF($A12+$H$3*26=AH$7,AH$49*$B12*AH$3+AH$50*$C12*AH$3+AH$51*$D12*AH$3+AH$52*$E12*AH$3,IF($A12+$H$3*27=AH$7,AH$49*$B12*AH$3+AH$50*$C12*AH$3+AH$51*$D12*AH$3+AH$52*$E12*AH$3,IF($A12+$H$3*28=AH$7,AH$49*$B12*AH$3+AH$50*$C12*AH$3+AH$51*$D12*AH$3+AH$52*$E12*AH$3,IF($A12+$H$3*29=AH$7,AH$49*$B12*AH$3+AH$50*$C12*AH$3+AH$51*$D12*AH$3+AH$52*$E12*AH$3,IF($A12+$H$3*30=AH$7,AH$49*$B12*AH$3+AH$50*$C12*AH$3+AH$51*$D12*AH$3+AH$52*$E12*AH$3,IF($A12+$H$3*31=AH$7,AH$49*$B12*AH$3+AH$50*$C12*AH$3+AH$51*$D12*AH$3+AH$52*$E12*AH$3,IF($A12+$H$3*32=AH$7,AH$49*$B12*AH$3+AH$50*$C12*AH$3+AH$51*$D12*AH$3+AH$52*$E12*AH$3,IF($A12+$H$3*33=AH$7,AH$49*$B12*AH$3+AH$50*$C12*AH$3+AH$51*$D12*AH$3+AH$52*$E12*AH$3,IF($A12+$H$3*34=AH$7,AH$49*$B12*AH$3+AH$50*$C12*AH$3+AH$51*$D12*AH$3+AH$52*$E12*AH$3,IF($A12+$H$3*35=AH$7,AH$49*$B12*AH$3+AH$50*$C12*AH$3+AH$51*$D12*AH$3+AH$52*$E12*AH$3,IF($A12+$H$3*36=AH$7,AH$49*$B12*AH$3+AH$50*$C12*AH$3+AH$51*$D12*AH$3+AH$52*$E12*AH$3,IF($A12+$H$3*37=AH$7,AH$49*$B12*AH$3+AH$50*$C12*AH$3+AH$51*$D12*AH$3+AH$52*$E12*AH$3,IF($A12+$H$3*38=AH$7,AH$49*$B12*AH$3+AH$50*$C12*AH$3+AH$51*$D12*AH$3+AH$52*$E12*AH$3,IF($A12+$H$3*39=AH$7,AH$49*$B12*AH$3+AH$50*$C12*AH$3+AH$51*$D12*AH$3+AH$52*$E12*AH$3,IF($A12+$H$3*40=AH$7,AH$49*$B12*AH$3+AH$50*$C12*AH$3+AH$51*$D12*AH$3+AH$52*$E12*AH$3,0)))))))))))))))))))))))))))))))))))))))))*Warranty!$AC$47</f>
        <v>1291.3863428179816</v>
      </c>
      <c r="AI12" s="124">
        <f>IF($A12=AI$7,AI$49*$B12+AI$50*$C12+AI$51*$D12+AI$52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$55*$B12*AI$3+AI$56*$C12*AI$3+AI$57*$D12*AI$3+AI$58*$E12*AI$3,IF($A12+$H$3*12=AI$7,AI$55*$B12*AI$3+AI$56*$C12*AI$3+AI$57*$D12*AI$3+AI$58*$E12*AI$3,IF($A12+$H$3*13=AI$7,AI$55*$B12*AI$3+AI$56*$C12*AI$3+AI$57*$D12*AI$3+AI$58*$E12*AI$3,IF($A12+$H$3*14=AI$7,AI$55*$B12*AI$3+AI$56*$C12*AI$3+AI$57*$D12*AI$3+AI$58*$E12*AI$3,IF($A12+$H$3*15=AI$7,AI$55*$B12*AI$3+AI$56*$C12*AI$3+AI$57*$D12*AI$3+AI$58*$E12*AI$3,IF($A12+$H$3*16=AI$7,AI$60*$B12*AI$3+AI$61*$C12*AI$3+AI$62*$D12*AI$3+AI$63*$E12*AI$3,IF($A12+$H$3*17=AI$7,AI$60*$B12*AI$3+AI$61*$C12*AI$3+AI$62*$D12*AI$3+AI$63*$E12*AI$3,IF($A12+$H$3*18=AI$7,AI$60*$B12*AI$3+AI$61*$C12*AI$3+AI$62*$D12*AI$3+AI$63*$E12*AI$3,IF($A12+$H$3*19=AI$7,AI$60*$B12*AI$3+AI$61*$C12*AI$3+AI$62*$D12*AI$3+AI$63*$E12*AI$3,IF($A12+$H$3*20=AI$7,AI$60*$B12*AI$3+AI$61*$C12*AI$3+AI$62*$D12*AI$3+AI$63*$E12*AI$3,IF($A12+$H$3*21=AI$7,AI$49*$B12*AI$3+AI$50*$C12*AI$3+AI$51*$D12*AI$3+AI$52*$E12*AI$3,IF($A12+$H$3*22=AI$7,AI$49*$B12*AI$3+AI$50*$C12*AI$3+AI$51*$D12*AI$3+AI$52*$E12*AI$3,IF($A12+$H$3*23=AI$7,AI$49*$B12*AI$3+AI$50*$C12*AI$3+AI$51*$D12*AI$3+AI$52*$E12*AI$3,IF($A12+$H$3*24=AI$7,AI$49*$B12*AI$3+AI$50*$C12*AI$3+AI$51*$D12*AI$3+AI$52*$E12*AI$3,IF($A12+$H$3*25=AI$7,AI$49*$B12*AI$3+AI$50*$C12*AI$3+AI$51*$D12*AI$3+AI$52*$E12*AI$3,IF($A12+$H$3*26=AI$7,AI$49*$B12*AI$3+AI$50*$C12*AI$3+AI$51*$D12*AI$3+AI$52*$E12*AI$3,IF($A12+$H$3*27=AI$7,AI$49*$B12*AI$3+AI$50*$C12*AI$3+AI$51*$D12*AI$3+AI$52*$E12*AI$3,IF($A12+$H$3*28=AI$7,AI$49*$B12*AI$3+AI$50*$C12*AI$3+AI$51*$D12*AI$3+AI$52*$E12*AI$3,IF($A12+$H$3*29=AI$7,AI$49*$B12*AI$3+AI$50*$C12*AI$3+AI$51*$D12*AI$3+AI$52*$E12*AI$3,IF($A12+$H$3*30=AI$7,AI$49*$B12*AI$3+AI$50*$C12*AI$3+AI$51*$D12*AI$3+AI$52*$E12*AI$3,IF($A12+$H$3*31=AI$7,AI$49*$B12*AI$3+AI$50*$C12*AI$3+AI$51*$D12*AI$3+AI$52*$E12*AI$3,IF($A12+$H$3*32=AI$7,AI$49*$B12*AI$3+AI$50*$C12*AI$3+AI$51*$D12*AI$3+AI$52*$E12*AI$3,IF($A12+$H$3*33=AI$7,AI$49*$B12*AI$3+AI$50*$C12*AI$3+AI$51*$D12*AI$3+AI$52*$E12*AI$3,IF($A12+$H$3*34=AI$7,AI$49*$B12*AI$3+AI$50*$C12*AI$3+AI$51*$D12*AI$3+AI$52*$E12*AI$3,IF($A12+$H$3*35=AI$7,AI$49*$B12*AI$3+AI$50*$C12*AI$3+AI$51*$D12*AI$3+AI$52*$E12*AI$3,IF($A12+$H$3*36=AI$7,AI$49*$B12*AI$3+AI$50*$C12*AI$3+AI$51*$D12*AI$3+AI$52*$E12*AI$3,IF($A12+$H$3*37=AI$7,AI$49*$B12*AI$3+AI$50*$C12*AI$3+AI$51*$D12*AI$3+AI$52*$E12*AI$3,IF($A12+$H$3*38=AI$7,AI$49*$B12*AI$3+AI$50*$C12*AI$3+AI$51*$D12*AI$3+AI$52*$E12*AI$3,IF($A12+$H$3*39=AI$7,AI$49*$B12*AI$3+AI$50*$C12*AI$3+AI$51*$D12*AI$3+AI$52*$E12*AI$3,IF($A12+$H$3*40=AI$7,AI$49*$B12*AI$3+AI$50*$C12*AI$3+AI$51*$D12*AI$3+AI$52*$E12*AI$3,0)))))))))))))))))))))))))))))))))))))))))*Warranty!$AD$47</f>
        <v>1323.1743143335009</v>
      </c>
      <c r="AJ12" s="124">
        <f>IF($A12=AJ$7,AJ$49*$B12+AJ$50*$C12+AJ$51*$D12+AJ$52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$55*$B12*AJ$3+AJ$56*$C12*AJ$3+AJ$57*$D12*AJ$3+AJ$58*$E12*AJ$3,IF($A12+$H$3*12=AJ$7,AJ$55*$B12*AJ$3+AJ$56*$C12*AJ$3+AJ$57*$D12*AJ$3+AJ$58*$E12*AJ$3,IF($A12+$H$3*13=AJ$7,AJ$55*$B12*AJ$3+AJ$56*$C12*AJ$3+AJ$57*$D12*AJ$3+AJ$58*$E12*AJ$3,IF($A12+$H$3*14=AJ$7,AJ$55*$B12*AJ$3+AJ$56*$C12*AJ$3+AJ$57*$D12*AJ$3+AJ$58*$E12*AJ$3,IF($A12+$H$3*15=AJ$7,AJ$55*$B12*AJ$3+AJ$56*$C12*AJ$3+AJ$57*$D12*AJ$3+AJ$58*$E12*AJ$3,IF($A12+$H$3*16=AJ$7,AJ$60*$B12*AJ$3+AJ$61*$C12*AJ$3+AJ$62*$D12*AJ$3+AJ$63*$E12*AJ$3,IF($A12+$H$3*17=AJ$7,AJ$60*$B12*AJ$3+AJ$61*$C12*AJ$3+AJ$62*$D12*AJ$3+AJ$63*$E12*AJ$3,IF($A12+$H$3*18=AJ$7,AJ$60*$B12*AJ$3+AJ$61*$C12*AJ$3+AJ$62*$D12*AJ$3+AJ$63*$E12*AJ$3,IF($A12+$H$3*19=AJ$7,AJ$60*$B12*AJ$3+AJ$61*$C12*AJ$3+AJ$62*$D12*AJ$3+AJ$63*$E12*AJ$3,IF($A12+$H$3*20=AJ$7,AJ$60*$B12*AJ$3+AJ$61*$C12*AJ$3+AJ$62*$D12*AJ$3+AJ$63*$E12*AJ$3,IF($A12+$H$3*21=AJ$7,AJ$49*$B12*AJ$3+AJ$50*$C12*AJ$3+AJ$51*$D12*AJ$3+AJ$52*$E12*AJ$3,IF($A12+$H$3*22=AJ$7,AJ$49*$B12*AJ$3+AJ$50*$C12*AJ$3+AJ$51*$D12*AJ$3+AJ$52*$E12*AJ$3,IF($A12+$H$3*23=AJ$7,AJ$49*$B12*AJ$3+AJ$50*$C12*AJ$3+AJ$51*$D12*AJ$3+AJ$52*$E12*AJ$3,IF($A12+$H$3*24=AJ$7,AJ$49*$B12*AJ$3+AJ$50*$C12*AJ$3+AJ$51*$D12*AJ$3+AJ$52*$E12*AJ$3,IF($A12+$H$3*25=AJ$7,AJ$49*$B12*AJ$3+AJ$50*$C12*AJ$3+AJ$51*$D12*AJ$3+AJ$52*$E12*AJ$3,IF($A12+$H$3*26=AJ$7,AJ$49*$B12*AJ$3+AJ$50*$C12*AJ$3+AJ$51*$D12*AJ$3+AJ$52*$E12*AJ$3,IF($A12+$H$3*27=AJ$7,AJ$49*$B12*AJ$3+AJ$50*$C12*AJ$3+AJ$51*$D12*AJ$3+AJ$52*$E12*AJ$3,IF($A12+$H$3*28=AJ$7,AJ$49*$B12*AJ$3+AJ$50*$C12*AJ$3+AJ$51*$D12*AJ$3+AJ$52*$E12*AJ$3,IF($A12+$H$3*29=AJ$7,AJ$49*$B12*AJ$3+AJ$50*$C12*AJ$3+AJ$51*$D12*AJ$3+AJ$52*$E12*AJ$3,IF($A12+$H$3*30=AJ$7,AJ$49*$B12*AJ$3+AJ$50*$C12*AJ$3+AJ$51*$D12*AJ$3+AJ$52*$E12*AJ$3,IF($A12+$H$3*31=AJ$7,AJ$49*$B12*AJ$3+AJ$50*$C12*AJ$3+AJ$51*$D12*AJ$3+AJ$52*$E12*AJ$3,IF($A12+$H$3*32=AJ$7,AJ$49*$B12*AJ$3+AJ$50*$C12*AJ$3+AJ$51*$D12*AJ$3+AJ$52*$E12*AJ$3,IF($A12+$H$3*33=AJ$7,AJ$49*$B12*AJ$3+AJ$50*$C12*AJ$3+AJ$51*$D12*AJ$3+AJ$52*$E12*AJ$3,IF($A12+$H$3*34=AJ$7,AJ$49*$B12*AJ$3+AJ$50*$C12*AJ$3+AJ$51*$D12*AJ$3+AJ$52*$E12*AJ$3,IF($A12+$H$3*35=AJ$7,AJ$49*$B12*AJ$3+AJ$50*$C12*AJ$3+AJ$51*$D12*AJ$3+AJ$52*$E12*AJ$3,IF($A12+$H$3*36=AJ$7,AJ$49*$B12*AJ$3+AJ$50*$C12*AJ$3+AJ$51*$D12*AJ$3+AJ$52*$E12*AJ$3,IF($A12+$H$3*37=AJ$7,AJ$49*$B12*AJ$3+AJ$50*$C12*AJ$3+AJ$51*$D12*AJ$3+AJ$52*$E12*AJ$3,IF($A12+$H$3*38=AJ$7,AJ$49*$B12*AJ$3+AJ$50*$C12*AJ$3+AJ$51*$D12*AJ$3+AJ$52*$E12*AJ$3,IF($A12+$H$3*39=AJ$7,AJ$49*$B12*AJ$3+AJ$50*$C12*AJ$3+AJ$51*$D12*AJ$3+AJ$52*$E12*AJ$3,IF($A12+$H$3*40=AJ$7,AJ$49*$B12*AJ$3+AJ$50*$C12*AJ$3+AJ$51*$D12*AJ$3+AJ$52*$E12*AJ$3,0)))))))))))))))))))))))))))))))))))))))))*Warranty!$AD$47</f>
        <v>1323.1743143335009</v>
      </c>
      <c r="AK12" s="124">
        <f>IF($A12=AK$7,AK$49*$B12+AK$50*$C12+AK$51*$D12+AK$52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$55*$B12*AK$3+AK$56*$C12*AK$3+AK$57*$D12*AK$3+AK$58*$E12*AK$3,IF($A12+$H$3*12=AK$7,AK$55*$B12*AK$3+AK$56*$C12*AK$3+AK$57*$D12*AK$3+AK$58*$E12*AK$3,IF($A12+$H$3*13=AK$7,AK$55*$B12*AK$3+AK$56*$C12*AK$3+AK$57*$D12*AK$3+AK$58*$E12*AK$3,IF($A12+$H$3*14=AK$7,AK$55*$B12*AK$3+AK$56*$C12*AK$3+AK$57*$D12*AK$3+AK$58*$E12*AK$3,IF($A12+$H$3*15=AK$7,AK$55*$B12*AK$3+AK$56*$C12*AK$3+AK$57*$D12*AK$3+AK$58*$E12*AK$3,IF($A12+$H$3*16=AK$7,AK$60*$B12*AK$3+AK$61*$C12*AK$3+AK$62*$D12*AK$3+AK$63*$E12*AK$3,IF($A12+$H$3*17=AK$7,AK$60*$B12*AK$3+AK$61*$C12*AK$3+AK$62*$D12*AK$3+AK$63*$E12*AK$3,IF($A12+$H$3*18=AK$7,AK$60*$B12*AK$3+AK$61*$C12*AK$3+AK$62*$D12*AK$3+AK$63*$E12*AK$3,IF($A12+$H$3*19=AK$7,AK$60*$B12*AK$3+AK$61*$C12*AK$3+AK$62*$D12*AK$3+AK$63*$E12*AK$3,IF($A12+$H$3*20=AK$7,AK$60*$B12*AK$3+AK$61*$C12*AK$3+AK$62*$D12*AK$3+AK$63*$E12*AK$3,IF($A12+$H$3*21=AK$7,AK$49*$B12*AK$3+AK$50*$C12*AK$3+AK$51*$D12*AK$3+AK$52*$E12*AK$3,IF($A12+$H$3*22=AK$7,AK$49*$B12*AK$3+AK$50*$C12*AK$3+AK$51*$D12*AK$3+AK$52*$E12*AK$3,IF($A12+$H$3*23=AK$7,AK$49*$B12*AK$3+AK$50*$C12*AK$3+AK$51*$D12*AK$3+AK$52*$E12*AK$3,IF($A12+$H$3*24=AK$7,AK$49*$B12*AK$3+AK$50*$C12*AK$3+AK$51*$D12*AK$3+AK$52*$E12*AK$3,IF($A12+$H$3*25=AK$7,AK$49*$B12*AK$3+AK$50*$C12*AK$3+AK$51*$D12*AK$3+AK$52*$E12*AK$3,IF($A12+$H$3*26=AK$7,AK$49*$B12*AK$3+AK$50*$C12*AK$3+AK$51*$D12*AK$3+AK$52*$E12*AK$3,IF($A12+$H$3*27=AK$7,AK$49*$B12*AK$3+AK$50*$C12*AK$3+AK$51*$D12*AK$3+AK$52*$E12*AK$3,IF($A12+$H$3*28=AK$7,AK$49*$B12*AK$3+AK$50*$C12*AK$3+AK$51*$D12*AK$3+AK$52*$E12*AK$3,IF($A12+$H$3*29=AK$7,AK$49*$B12*AK$3+AK$50*$C12*AK$3+AK$51*$D12*AK$3+AK$52*$E12*AK$3,IF($A12+$H$3*30=AK$7,AK$49*$B12*AK$3+AK$50*$C12*AK$3+AK$51*$D12*AK$3+AK$52*$E12*AK$3,IF($A12+$H$3*31=AK$7,AK$49*$B12*AK$3+AK$50*$C12*AK$3+AK$51*$D12*AK$3+AK$52*$E12*AK$3,IF($A12+$H$3*32=AK$7,AK$49*$B12*AK$3+AK$50*$C12*AK$3+AK$51*$D12*AK$3+AK$52*$E12*AK$3,IF($A12+$H$3*33=AK$7,AK$49*$B12*AK$3+AK$50*$C12*AK$3+AK$51*$D12*AK$3+AK$52*$E12*AK$3,IF($A12+$H$3*34=AK$7,AK$49*$B12*AK$3+AK$50*$C12*AK$3+AK$51*$D12*AK$3+AK$52*$E12*AK$3,IF($A12+$H$3*35=AK$7,AK$49*$B12*AK$3+AK$50*$C12*AK$3+AK$51*$D12*AK$3+AK$52*$E12*AK$3,IF($A12+$H$3*36=AK$7,AK$49*$B12*AK$3+AK$50*$C12*AK$3+AK$51*$D12*AK$3+AK$52*$E12*AK$3,IF($A12+$H$3*37=AK$7,AK$49*$B12*AK$3+AK$50*$C12*AK$3+AK$51*$D12*AK$3+AK$52*$E12*AK$3,IF($A12+$H$3*38=AK$7,AK$49*$B12*AK$3+AK$50*$C12*AK$3+AK$51*$D12*AK$3+AK$52*$E12*AK$3,IF($A12+$H$3*39=AK$7,AK$49*$B12*AK$3+AK$50*$C12*AK$3+AK$51*$D12*AK$3+AK$52*$E12*AK$3,IF($A12+$H$3*40=AK$7,AK$49*$B12*AK$3+AK$50*$C12*AK$3+AK$51*$D12*AK$3+AK$52*$E12*AK$3,0)))))))))))))))))))))))))))))))))))))))))*Warranty!$AD$47</f>
        <v>1323.1743143335009</v>
      </c>
      <c r="AL12" s="124">
        <f>IF($A12=AL$7,AL$49*$B12+AL$50*$C12+AL$51*$D12+AL$52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$55*$B12*AL$3+AL$56*$C12*AL$3+AL$57*$D12*AL$3+AL$58*$E12*AL$3,IF($A12+$H$3*12=AL$7,AL$55*$B12*AL$3+AL$56*$C12*AL$3+AL$57*$D12*AL$3+AL$58*$E12*AL$3,IF($A12+$H$3*13=AL$7,AL$55*$B12*AL$3+AL$56*$C12*AL$3+AL$57*$D12*AL$3+AL$58*$E12*AL$3,IF($A12+$H$3*14=AL$7,AL$55*$B12*AL$3+AL$56*$C12*AL$3+AL$57*$D12*AL$3+AL$58*$E12*AL$3,IF($A12+$H$3*15=AL$7,AL$55*$B12*AL$3+AL$56*$C12*AL$3+AL$57*$D12*AL$3+AL$58*$E12*AL$3,IF($A12+$H$3*16=AL$7,AL$60*$B12*AL$3+AL$61*$C12*AL$3+AL$62*$D12*AL$3+AL$63*$E12*AL$3,IF($A12+$H$3*17=AL$7,AL$60*$B12*AL$3+AL$61*$C12*AL$3+AL$62*$D12*AL$3+AL$63*$E12*AL$3,IF($A12+$H$3*18=AL$7,AL$60*$B12*AL$3+AL$61*$C12*AL$3+AL$62*$D12*AL$3+AL$63*$E12*AL$3,IF($A12+$H$3*19=AL$7,AL$60*$B12*AL$3+AL$61*$C12*AL$3+AL$62*$D12*AL$3+AL$63*$E12*AL$3,IF($A12+$H$3*20=AL$7,AL$60*$B12*AL$3+AL$61*$C12*AL$3+AL$62*$D12*AL$3+AL$63*$E12*AL$3,IF($A12+$H$3*21=AL$7,AL$49*$B12*AL$3+AL$50*$C12*AL$3+AL$51*$D12*AL$3+AL$52*$E12*AL$3,IF($A12+$H$3*22=AL$7,AL$49*$B12*AL$3+AL$50*$C12*AL$3+AL$51*$D12*AL$3+AL$52*$E12*AL$3,IF($A12+$H$3*23=AL$7,AL$49*$B12*AL$3+AL$50*$C12*AL$3+AL$51*$D12*AL$3+AL$52*$E12*AL$3,IF($A12+$H$3*24=AL$7,AL$49*$B12*AL$3+AL$50*$C12*AL$3+AL$51*$D12*AL$3+AL$52*$E12*AL$3,IF($A12+$H$3*25=AL$7,AL$49*$B12*AL$3+AL$50*$C12*AL$3+AL$51*$D12*AL$3+AL$52*$E12*AL$3,IF($A12+$H$3*26=AL$7,AL$49*$B12*AL$3+AL$50*$C12*AL$3+AL$51*$D12*AL$3+AL$52*$E12*AL$3,IF($A12+$H$3*27=AL$7,AL$49*$B12*AL$3+AL$50*$C12*AL$3+AL$51*$D12*AL$3+AL$52*$E12*AL$3,IF($A12+$H$3*28=AL$7,AL$49*$B12*AL$3+AL$50*$C12*AL$3+AL$51*$D12*AL$3+AL$52*$E12*AL$3,IF($A12+$H$3*29=AL$7,AL$49*$B12*AL$3+AL$50*$C12*AL$3+AL$51*$D12*AL$3+AL$52*$E12*AL$3,IF($A12+$H$3*30=AL$7,AL$49*$B12*AL$3+AL$50*$C12*AL$3+AL$51*$D12*AL$3+AL$52*$E12*AL$3,IF($A12+$H$3*31=AL$7,AL$49*$B12*AL$3+AL$50*$C12*AL$3+AL$51*$D12*AL$3+AL$52*$E12*AL$3,IF($A12+$H$3*32=AL$7,AL$49*$B12*AL$3+AL$50*$C12*AL$3+AL$51*$D12*AL$3+AL$52*$E12*AL$3,IF($A12+$H$3*33=AL$7,AL$49*$B12*AL$3+AL$50*$C12*AL$3+AL$51*$D12*AL$3+AL$52*$E12*AL$3,IF($A12+$H$3*34=AL$7,AL$49*$B12*AL$3+AL$50*$C12*AL$3+AL$51*$D12*AL$3+AL$52*$E12*AL$3,IF($A12+$H$3*35=AL$7,AL$49*$B12*AL$3+AL$50*$C12*AL$3+AL$51*$D12*AL$3+AL$52*$E12*AL$3,IF($A12+$H$3*36=AL$7,AL$49*$B12*AL$3+AL$50*$C12*AL$3+AL$51*$D12*AL$3+AL$52*$E12*AL$3,IF($A12+$H$3*37=AL$7,AL$49*$B12*AL$3+AL$50*$C12*AL$3+AL$51*$D12*AL$3+AL$52*$E12*AL$3,IF($A12+$H$3*38=AL$7,AL$49*$B12*AL$3+AL$50*$C12*AL$3+AL$51*$D12*AL$3+AL$52*$E12*AL$3,IF($A12+$H$3*39=AL$7,AL$49*$B12*AL$3+AL$50*$C12*AL$3+AL$51*$D12*AL$3+AL$52*$E12*AL$3,IF($A12+$H$3*40=AL$7,AL$49*$B12*AL$3+AL$50*$C12*AL$3+AL$51*$D12*AL$3+AL$52*$E12*AL$3,0)))))))))))))))))))))))))))))))))))))))))*Warranty!$AD$47</f>
        <v>1323.1743143335009</v>
      </c>
      <c r="AM12" s="124">
        <f>IF($A12=AM$7,AM$49*$B12+AM$50*$C12+AM$51*$D12+AM$52*$E12,IF($A12+$H$3=AM$7,$A$5*$B12*AM$3+$B$5*$C12*AM$3+$C$5*$D12*AM$3+$D$5*$E12*AM$3,IF($A12+$H$3*2=AM$7,$A$5*$B12*AM$3+$B$5*$C12*AM$3+$C$5*$D12*AM$3+$D$5*$E12*AM$3,IF($A12+$H$3*3=AM$7,$A$5*$B12*AM$3+$B$5*$C12*AM$3+$C$5*$D12*AM$3+$D$5*$E12*AM$3,IF($A12+$H$3*4=AM$7,$A$5*$B12*AM$3+$B$5*$C12*AM$3+$C$5*$D12*AM$3+$D$5*$E12*AM$3,IF($A12+$H$3*5=AM$7,$A$5*$B12*AM$3+$B$5*$C12*AM$3+$C$5*$D12*AM$3+$D$5*$E12*AM$3,IF($A12+$H$3*6=AM$7,$A$5*$B12*AM$3+$B$5*$C12*AM$3+$C$5*$D12*AM$3+$D$5*$E12*AM$3,IF($A12+$H$3*7=AM$7,$A$5*$B12*AM$3+$B$5*$C12*AM$3+$C$5*$D12*AM$3+$D$5*$E12*AM$3,IF($A12+$H$3*8=AM$7,$A$5*$B12*AM$3+$B$5*$C12*AM$3+$C$5*$D12*AM$3+$D$5*$E12*AM$3,IF($A12+$H$3*9=AM$7,$A$5*$B12*AM$3+$B$5*$C12*AM$3+$C$5*$D12*AM$3+$D$5*$E12*AM$3,IF($A12+$H$3*10=AM$7,$A$5*$B12*AM$3+$B$5*$C12*AM$3+$C$5*$D12*AM$3+$D$5*$E12*AM$3,IF($A12+$H$3*11=AM$7,AM$55*$B12*AM$3+AM$56*$C12*AM$3+AM$57*$D12*AM$3+AM$58*$E12*AM$3,IF($A12+$H$3*12=AM$7,AM$55*$B12*AM$3+AM$56*$C12*AM$3+AM$57*$D12*AM$3+AM$58*$E12*AM$3,IF($A12+$H$3*13=AM$7,AM$55*$B12*AM$3+AM$56*$C12*AM$3+AM$57*$D12*AM$3+AM$58*$E12*AM$3,IF($A12+$H$3*14=AM$7,AM$55*$B12*AM$3+AM$56*$C12*AM$3+AM$57*$D12*AM$3+AM$58*$E12*AM$3,IF($A12+$H$3*15=AM$7,AM$55*$B12*AM$3+AM$56*$C12*AM$3+AM$57*$D12*AM$3+AM$58*$E12*AM$3,IF($A12+$H$3*16=AM$7,AM$60*$B12*AM$3+AM$61*$C12*AM$3+AM$62*$D12*AM$3+AM$63*$E12*AM$3,IF($A12+$H$3*17=AM$7,AM$60*$B12*AM$3+AM$61*$C12*AM$3+AM$62*$D12*AM$3+AM$63*$E12*AM$3,IF($A12+$H$3*18=AM$7,AM$60*$B12*AM$3+AM$61*$C12*AM$3+AM$62*$D12*AM$3+AM$63*$E12*AM$3,IF($A12+$H$3*19=AM$7,AM$60*$B12*AM$3+AM$61*$C12*AM$3+AM$62*$D12*AM$3+AM$63*$E12*AM$3,IF($A12+$H$3*20=AM$7,AM$60*$B12*AM$3+AM$61*$C12*AM$3+AM$62*$D12*AM$3+AM$63*$E12*AM$3,IF($A12+$H$3*21=AM$7,AM$49*$B12*AM$3+AM$50*$C12*AM$3+AM$51*$D12*AM$3+AM$52*$E12*AM$3,IF($A12+$H$3*22=AM$7,AM$49*$B12*AM$3+AM$50*$C12*AM$3+AM$51*$D12*AM$3+AM$52*$E12*AM$3,IF($A12+$H$3*23=AM$7,AM$49*$B12*AM$3+AM$50*$C12*AM$3+AM$51*$D12*AM$3+AM$52*$E12*AM$3,IF($A12+$H$3*24=AM$7,AM$49*$B12*AM$3+AM$50*$C12*AM$3+AM$51*$D12*AM$3+AM$52*$E12*AM$3,IF($A12+$H$3*25=AM$7,AM$49*$B12*AM$3+AM$50*$C12*AM$3+AM$51*$D12*AM$3+AM$52*$E12*AM$3,IF($A12+$H$3*26=AM$7,AM$49*$B12*AM$3+AM$50*$C12*AM$3+AM$51*$D12*AM$3+AM$52*$E12*AM$3,IF($A12+$H$3*27=AM$7,AM$49*$B12*AM$3+AM$50*$C12*AM$3+AM$51*$D12*AM$3+AM$52*$E12*AM$3,IF($A12+$H$3*28=AM$7,AM$49*$B12*AM$3+AM$50*$C12*AM$3+AM$51*$D12*AM$3+AM$52*$E12*AM$3,IF($A12+$H$3*29=AM$7,AM$49*$B12*AM$3+AM$50*$C12*AM$3+AM$51*$D12*AM$3+AM$52*$E12*AM$3,IF($A12+$H$3*30=AM$7,AM$49*$B12*AM$3+AM$50*$C12*AM$3+AM$51*$D12*AM$3+AM$52*$E12*AM$3,IF($A12+$H$3*31=AM$7,AM$49*$B12*AM$3+AM$50*$C12*AM$3+AM$51*$D12*AM$3+AM$52*$E12*AM$3,IF($A12+$H$3*32=AM$7,AM$49*$B12*AM$3+AM$50*$C12*AM$3+AM$51*$D12*AM$3+AM$52*$E12*AM$3,IF($A12+$H$3*33=AM$7,AM$49*$B12*AM$3+AM$50*$C12*AM$3+AM$51*$D12*AM$3+AM$52*$E12*AM$3,IF($A12+$H$3*34=AM$7,AM$49*$B12*AM$3+AM$50*$C12*AM$3+AM$51*$D12*AM$3+AM$52*$E12*AM$3,IF($A12+$H$3*35=AM$7,AM$49*$B12*AM$3+AM$50*$C12*AM$3+AM$51*$D12*AM$3+AM$52*$E12*AM$3,IF($A12+$H$3*36=AM$7,AM$49*$B12*AM$3+AM$50*$C12*AM$3+AM$51*$D12*AM$3+AM$52*$E12*AM$3,IF($A12+$H$3*37=AM$7,AM$49*$B12*AM$3+AM$50*$C12*AM$3+AM$51*$D12*AM$3+AM$52*$E12*AM$3,IF($A12+$H$3*38=AM$7,AM$49*$B12*AM$3+AM$50*$C12*AM$3+AM$51*$D12*AM$3+AM$52*$E12*AM$3,IF($A12+$H$3*39=AM$7,AM$49*$B12*AM$3+AM$50*$C12*AM$3+AM$51*$D12*AM$3+AM$52*$E12*AM$3,IF($A12+$H$3*40=AM$7,AM$49*$B12*AM$3+AM$50*$C12*AM$3+AM$51*$D12*AM$3+AM$52*$E12*AM$3,0)))))))))))))))))))))))))))))))))))))))))*Warranty!$AD$47</f>
        <v>1323.1743143335009</v>
      </c>
      <c r="AN12" s="124">
        <f t="shared" ref="AN12:AW12" si="17">IF($A12=AN$7,AN$49*$B12+AN$50*$C12+AN$51*$D12+AN$52*$E12,IF($A12+$H$3=AN$7,$A$5*$B12*AN$3+$B$5*$C12*AN$3+$C$5*$D12*AN$3+$D$5*$E12*AN$3,IF($A12+$H$3*2=AN$7,$A$5*$B12*AN$3+$B$5*$C12*AN$3+$C$5*$D12*AN$3+$D$5*$E12*AN$3,IF($A12+$H$3*3=AN$7,$A$5*$B12*AN$3+$B$5*$C12*AN$3+$C$5*$D12*AN$3+$D$5*$E12*AN$3,IF($A12+$H$3*4=AN$7,$A$5*$B12*AN$3+$B$5*$C12*AN$3+$C$5*$D12*AN$3+$D$5*$E12*AN$3,IF($A12+$H$3*5=AN$7,$A$5*$B12*AN$3+$B$5*$C12*AN$3+$C$5*$D12*AN$3+$D$5*$E12*AN$3,IF($A12+$H$3*6=AN$7,$A$5*$B12*AN$3+$B$5*$C12*AN$3+$C$5*$D12*AN$3+$D$5*$E12*AN$3,IF($A12+$H$3*7=AN$7,$A$5*$B12*AN$3+$B$5*$C12*AN$3+$C$5*$D12*AN$3+$D$5*$E12*AN$3,IF($A12+$H$3*8=AN$7,$A$5*$B12*AN$3+$B$5*$C12*AN$3+$C$5*$D12*AN$3+$D$5*$E12*AN$3,IF($A12+$H$3*9=AN$7,$A$5*$B12*AN$3+$B$5*$C12*AN$3+$C$5*$D12*AN$3+$D$5*$E12*AN$3,IF($A12+$H$3*10=AN$7,$A$5*$B12*AN$3+$B$5*$C12*AN$3+$C$5*$D12*AN$3+$D$5*$E12*AN$3,IF($A12+$H$3*11=AN$7,AN$55*$B12*AN$3+AN$56*$C12*AN$3+AN$57*$D12*AN$3+AN$58*$E12*AN$3,IF($A12+$H$3*12=AN$7,AN$55*$B12*AN$3+AN$56*$C12*AN$3+AN$57*$D12*AN$3+AN$58*$E12*AN$3,IF($A12+$H$3*13=AN$7,AN$55*$B12*AN$3+AN$56*$C12*AN$3+AN$57*$D12*AN$3+AN$58*$E12*AN$3,IF($A12+$H$3*14=AN$7,AN$55*$B12*AN$3+AN$56*$C12*AN$3+AN$57*$D12*AN$3+AN$58*$E12*AN$3,IF($A12+$H$3*15=AN$7,AN$55*$B12*AN$3+AN$56*$C12*AN$3+AN$57*$D12*AN$3+AN$58*$E12*AN$3,IF($A12+$H$3*16=AN$7,AN$60*$B12*AN$3+AN$61*$C12*AN$3+AN$62*$D12*AN$3+AN$63*$E12*AN$3,IF($A12+$H$3*17=AN$7,AN$60*$B12*AN$3+AN$61*$C12*AN$3+AN$62*$D12*AN$3+AN$63*$E12*AN$3,IF($A12+$H$3*18=AN$7,AN$60*$B12*AN$3+AN$61*$C12*AN$3+AN$62*$D12*AN$3+AN$63*$E12*AN$3,IF($A12+$H$3*19=AN$7,AN$60*$B12*AN$3+AN$61*$C12*AN$3+AN$62*$D12*AN$3+AN$63*$E12*AN$3,IF($A12+$H$3*20=AN$7,AN$60*$B12*AN$3+AN$61*$C12*AN$3+AN$62*$D12*AN$3+AN$63*$E12*AN$3,IF($A12+$H$3*21=AN$7,AN$49*$B12*AN$3+AN$50*$C12*AN$3+AN$51*$D12*AN$3+AN$52*$E12*AN$3,IF($A12+$H$3*22=AN$7,AN$49*$B12*AN$3+AN$50*$C12*AN$3+AN$51*$D12*AN$3+AN$52*$E12*AN$3,IF($A12+$H$3*23=AN$7,AN$49*$B12*AN$3+AN$50*$C12*AN$3+AN$51*$D12*AN$3+AN$52*$E12*AN$3,IF($A12+$H$3*24=AN$7,AN$49*$B12*AN$3+AN$50*$C12*AN$3+AN$51*$D12*AN$3+AN$52*$E12*AN$3,IF($A12+$H$3*25=AN$7,AN$49*$B12*AN$3+AN$50*$C12*AN$3+AN$51*$D12*AN$3+AN$52*$E12*AN$3,IF($A12+$H$3*26=AN$7,AN$49*$B12*AN$3+AN$50*$C12*AN$3+AN$51*$D12*AN$3+AN$52*$E12*AN$3,IF($A12+$H$3*27=AN$7,AN$49*$B12*AN$3+AN$50*$C12*AN$3+AN$51*$D12*AN$3+AN$52*$E12*AN$3,IF($A12+$H$3*28=AN$7,AN$49*$B12*AN$3+AN$50*$C12*AN$3+AN$51*$D12*AN$3+AN$52*$E12*AN$3,IF($A12+$H$3*29=AN$7,AN$49*$B12*AN$3+AN$50*$C12*AN$3+AN$51*$D12*AN$3+AN$52*$E12*AN$3,IF($A12+$H$3*30=AN$7,AN$49*$B12*AN$3+AN$50*$C12*AN$3+AN$51*$D12*AN$3+AN$52*$E12*AN$3,IF($A12+$H$3*31=AN$7,AN$49*$B12*AN$3+AN$50*$C12*AN$3+AN$51*$D12*AN$3+AN$52*$E12*AN$3,IF($A12+$H$3*32=AN$7,AN$49*$B12*AN$3+AN$50*$C12*AN$3+AN$51*$D12*AN$3+AN$52*$E12*AN$3,IF($A12+$H$3*33=AN$7,AN$49*$B12*AN$3+AN$50*$C12*AN$3+AN$51*$D12*AN$3+AN$52*$E12*AN$3,IF($A12+$H$3*34=AN$7,AN$49*$B12*AN$3+AN$50*$C12*AN$3+AN$51*$D12*AN$3+AN$52*$E12*AN$3,IF($A12+$H$3*35=AN$7,AN$49*$B12*AN$3+AN$50*$C12*AN$3+AN$51*$D12*AN$3+AN$52*$E12*AN$3,IF($A12+$H$3*36=AN$7,AN$49*$B12*AN$3+AN$50*$C12*AN$3+AN$51*$D12*AN$3+AN$52*$E12*AN$3,IF($A12+$H$3*37=AN$7,AN$49*$B12*AN$3+AN$50*$C12*AN$3+AN$51*$D12*AN$3+AN$52*$E12*AN$3,IF($A12+$H$3*38=AN$7,AN$49*$B12*AN$3+AN$50*$C12*AN$3+AN$51*$D12*AN$3+AN$52*$E12*AN$3,IF($A12+$H$3*39=AN$7,AN$49*$B12*AN$3+AN$50*$C12*AN$3+AN$51*$D12*AN$3+AN$52*$E12*AN$3,IF($A12+$H$3*40=AN$7,AN$49*$B12*AN$3+AN$50*$C12*AN$3+AN$51*$D12*AN$3+AN$52*$E12*AN$3,0)))))))))))))))))))))))))))))))))))))))))</f>
        <v>5133.3774888000007</v>
      </c>
      <c r="AO12" s="124">
        <f t="shared" si="17"/>
        <v>5133.3774888000007</v>
      </c>
      <c r="AP12" s="124">
        <f t="shared" si="17"/>
        <v>5133.3774888000007</v>
      </c>
      <c r="AQ12" s="124">
        <f t="shared" si="17"/>
        <v>5133.3774888000007</v>
      </c>
      <c r="AR12" s="124">
        <f t="shared" si="17"/>
        <v>5133.3774888000007</v>
      </c>
      <c r="AS12" s="124">
        <f t="shared" si="17"/>
        <v>5133.3774888000007</v>
      </c>
      <c r="AT12" s="124">
        <f t="shared" si="17"/>
        <v>5133.3774888000007</v>
      </c>
      <c r="AU12" s="124">
        <f t="shared" si="17"/>
        <v>5133.3774888000007</v>
      </c>
      <c r="AV12" s="124">
        <f t="shared" si="17"/>
        <v>5133.3774888000007</v>
      </c>
      <c r="AW12" s="124">
        <f t="shared" si="17"/>
        <v>5133.3774888000007</v>
      </c>
      <c r="AX12" s="180">
        <f t="shared" si="1"/>
        <v>577744.32705375704</v>
      </c>
    </row>
    <row r="13" spans="1:50" x14ac:dyDescent="0.2">
      <c r="A13" s="175">
        <f>'QUANTITIES - ALT 2'!A9</f>
        <v>2026</v>
      </c>
      <c r="B13" s="181">
        <f>'QUANTITIES - ALT 1'!L9</f>
        <v>1046</v>
      </c>
      <c r="C13" s="181">
        <f>'QUANTITIES - ALT 1'!M9</f>
        <v>130</v>
      </c>
      <c r="D13" s="181">
        <f>'QUANTITIES - ALT 1'!N9</f>
        <v>34</v>
      </c>
      <c r="E13" s="181">
        <f>'QUANTITIES - ALT 1'!O9</f>
        <v>10</v>
      </c>
      <c r="F13" s="177">
        <f t="shared" si="2"/>
        <v>1220</v>
      </c>
      <c r="G13" s="171"/>
      <c r="H13" s="182">
        <f t="shared" si="11"/>
        <v>437228.84098400001</v>
      </c>
      <c r="I13" s="181">
        <f t="shared" si="12"/>
        <v>52833.144519999994</v>
      </c>
      <c r="J13" s="181">
        <f t="shared" si="13"/>
        <v>18091.920335999996</v>
      </c>
      <c r="K13" s="181">
        <f t="shared" si="14"/>
        <v>5183.8430399999997</v>
      </c>
      <c r="L13" s="183">
        <f t="shared" si="4"/>
        <v>513337.74887999997</v>
      </c>
      <c r="N13" s="158">
        <f t="shared" si="5"/>
        <v>0</v>
      </c>
      <c r="O13" s="158">
        <f t="shared" si="5"/>
        <v>0</v>
      </c>
      <c r="P13" s="158">
        <f t="shared" si="5"/>
        <v>0</v>
      </c>
      <c r="Q13" s="124">
        <f t="shared" si="5"/>
        <v>0</v>
      </c>
      <c r="R13" s="124">
        <f t="shared" si="8"/>
        <v>0</v>
      </c>
      <c r="S13" s="124">
        <f t="shared" si="15"/>
        <v>0</v>
      </c>
      <c r="T13" s="124">
        <f t="shared" ref="T13:T45" si="18">IF($A13=T$7,T$49*$B13+T$50*$C13+T$51*$D13+T$52*$E13,IF($A13+$H$3=T$7,$A$5*$B13*T$3+$B$5*$C13*T$3+$C$5*$D13*T$3+$D$5*$E13*T$3,IF($A13+$H$3*2=T$7,$A$5*$B13*T$3+$B$5*$C13*T$3+$C$5*$D13*T$3+$D$5*$E13*T$3,IF($A13+$H$3*3=T$7,$A$5*$B13*T$3+$B$5*$C13*T$3+$C$5*$D13*T$3+$D$5*$E13*T$3,IF($A13+$H$3*4=T$7,$A$5*$B13*T$3+$B$5*$C13*T$3+$C$5*$D13*T$3+$D$5*$E13*T$3,IF($A13+$H$3*5=T$7,$A$5*$B13*T$3+$B$5*$C13*T$3+$C$5*$D13*T$3+$D$5*$E13*T$3,IF($A13+$H$3*6=T$7,$A$5*$B13*T$3+$B$5*$C13*T$3+$C$5*$D13*T$3+$D$5*$E13*T$3,IF($A13+$H$3*7=T$7,$A$5*$B13*T$3+$B$5*$C13*T$3+$C$5*$D13*T$3+$D$5*$E13*T$3,IF($A13+$H$3*8=T$7,$A$5*$B13*T$3+$B$5*$C13*T$3+$C$5*$D13*T$3+$D$5*$E13*T$3,IF($A13+$H$3*9=T$7,$A$5*$B13*T$3+$B$5*$C13*T$3+$C$5*$D13*T$3+$D$5*$E13*T$3,IF($A13+$H$3*10=T$7,$A$5*$B13*T$3+$B$5*$C13*T$3+$C$5*$D13*T$3+$D$5*$E13*T$3,IF($A13+$H$3*11=T$7,T$55*$B13*T$3+T$56*$C13*T$3+T$57*$D13*T$3+T$58*$E13*T$3,IF($A13+$H$3*12=T$7,T$55*$B13*T$3+T$56*$C13*T$3+T$57*$D13*T$3+T$58*$E13*T$3,IF($A13+$H$3*13=T$7,T$55*$B13*T$3+T$56*$C13*T$3+T$57*$D13*T$3+T$58*$E13*T$3,IF($A13+$H$3*14=T$7,T$55*$B13*T$3+T$56*$C13*T$3+T$57*$D13*T$3+T$58*$E13*T$3,IF($A13+$H$3*15=T$7,T$55*$B13*T$3+T$56*$C13*T$3+T$57*$D13*T$3+T$58*$E13*T$3,IF($A13+$H$3*16=T$7,T$60*$B13*T$3+T$61*$C13*T$3+T$62*$D13*T$3+T$63*$E13*T$3,IF($A13+$H$3*17=T$7,T$60*$B13*T$3+T$61*$C13*T$3+T$62*$D13*T$3+T$63*$E13*T$3,IF($A13+$H$3*18=T$7,T$60*$B13*T$3+T$61*$C13*T$3+T$62*$D13*T$3+T$63*$E13*T$3,IF($A13+$H$3*19=T$7,T$60*$B13*T$3+T$61*$C13*T$3+T$62*$D13*T$3+T$63*$E13*T$3,IF($A13+$H$3*20=T$7,T$60*$B13*T$3+T$61*$C13*T$3+T$62*$D13*T$3+T$63*$E13*T$3,IF($A13+$H$3*21=T$7,T$49*$B13*T$3+T$50*$C13*T$3+T$51*$D13*T$3+T$52*$E13*T$3,IF($A13+$H$3*22=T$7,T$49*$B13*T$3+T$50*$C13*T$3+T$51*$D13*T$3+T$52*$E13*T$3,IF($A13+$H$3*23=T$7,T$49*$B13*T$3+T$50*$C13*T$3+T$51*$D13*T$3+T$52*$E13*T$3,IF($A13+$H$3*24=T$7,T$49*$B13*T$3+T$50*$C13*T$3+T$51*$D13*T$3+T$52*$E13*T$3,IF($A13+$H$3*25=T$7,T$49*$B13*T$3+T$50*$C13*T$3+T$51*$D13*T$3+T$52*$E13*T$3,IF($A13+$H$3*26=T$7,T$49*$B13*T$3+T$50*$C13*T$3+T$51*$D13*T$3+T$52*$E13*T$3,IF($A13+$H$3*27=T$7,T$49*$B13*T$3+T$50*$C13*T$3+T$51*$D13*T$3+T$52*$E13*T$3,IF($A13+$H$3*28=T$7,T$49*$B13*T$3+T$50*$C13*T$3+T$51*$D13*T$3+T$52*$E13*T$3,IF($A13+$H$3*29=T$7,T$49*$B13*T$3+T$50*$C13*T$3+T$51*$D13*T$3+T$52*$E13*T$3,IF($A13+$H$3*30=T$7,T$49*$B13*T$3+T$50*$C13*T$3+T$51*$D13*T$3+T$52*$E13*T$3,IF($A13+$H$3*31=T$7,T$49*$B13*T$3+T$50*$C13*T$3+T$51*$D13*T$3+T$52*$E13*T$3,IF($A13+$H$3*32=T$7,T$49*$B13*T$3+T$50*$C13*T$3+T$51*$D13*T$3+T$52*$E13*T$3,IF($A13+$H$3*33=T$7,T$49*$B13*T$3+T$50*$C13*T$3+T$51*$D13*T$3+T$52*$E13*T$3,IF($A13+$H$3*34=T$7,T$49*$B13*T$3+T$50*$C13*T$3+T$51*$D13*T$3+T$52*$E13*T$3,IF($A13+$H$3*35=T$7,T$49*$B13*T$3+T$50*$C13*T$3+T$51*$D13*T$3+T$52*$E13*T$3,IF($A13+$H$3*36=T$7,T$49*$B13*T$3+T$50*$C13*T$3+T$51*$D13*T$3+T$52*$E13*T$3,IF($A13+$H$3*37=T$7,T$49*$B13*T$3+T$50*$C13*T$3+T$51*$D13*T$3+T$52*$E13*T$3,IF($A13+$H$3*38=T$7,T$49*$B13*T$3+T$50*$C13*T$3+T$51*$D13*T$3+T$52*$E13*T$3,IF($A13+$H$3*39=T$7,T$49*$B13*T$3+T$50*$C13*T$3+T$51*$D13*T$3+T$52*$E13*T$3,IF($A13+$H$3*40=T$7,T$49*$B13*T$3+T$50*$C13*T$3+T$51*$D13*T$3+T$52*$E13*T$3,0)))))))))))))))))))))))))))))))))))))))))</f>
        <v>513337.74887999997</v>
      </c>
      <c r="U13" s="124">
        <f t="shared" ref="U13:AD13" si="19">IF($A13=U$7,U$49*$B13+U$50*$C13+U$51*$D13+U$52*$E13,IF($A13+$H$3=U$7,$A$5*$B13*U$3+$B$5*$C13*U$3+$C$5*$D13*U$3+$D$5*$E13*U$3,IF($A13+$H$3*2=U$7,$A$5*$B13*U$3+$B$5*$C13*U$3+$C$5*$D13*U$3+$D$5*$E13*U$3,IF($A13+$H$3*3=U$7,$A$5*$B13*U$3+$B$5*$C13*U$3+$C$5*$D13*U$3+$D$5*$E13*U$3,IF($A13+$H$3*4=U$7,$A$5*$B13*U$3+$B$5*$C13*U$3+$C$5*$D13*U$3+$D$5*$E13*U$3,IF($A13+$H$3*5=U$7,$A$5*$B13*U$3+$B$5*$C13*U$3+$C$5*$D13*U$3+$D$5*$E13*U$3,IF($A13+$H$3*6=U$7,$A$5*$B13*U$3+$B$5*$C13*U$3+$C$5*$D13*U$3+$D$5*$E13*U$3,IF($A13+$H$3*7=U$7,$A$5*$B13*U$3+$B$5*$C13*U$3+$C$5*$D13*U$3+$D$5*$E13*U$3,IF($A13+$H$3*8=U$7,$A$5*$B13*U$3+$B$5*$C13*U$3+$C$5*$D13*U$3+$D$5*$E13*U$3,IF($A13+$H$3*9=U$7,$A$5*$B13*U$3+$B$5*$C13*U$3+$C$5*$D13*U$3+$D$5*$E13*U$3,IF($A13+$H$3*10=U$7,$A$5*$B13*U$3+$B$5*$C13*U$3+$C$5*$D13*U$3+$D$5*$E13*U$3,IF($A13+$H$3*11=U$7,U$55*$B13*U$3+U$56*$C13*U$3+U$57*$D13*U$3+U$58*$E13*U$3,IF($A13+$H$3*12=U$7,U$55*$B13*U$3+U$56*$C13*U$3+U$57*$D13*U$3+U$58*$E13*U$3,IF($A13+$H$3*13=U$7,U$55*$B13*U$3+U$56*$C13*U$3+U$57*$D13*U$3+U$58*$E13*U$3,IF($A13+$H$3*14=U$7,U$55*$B13*U$3+U$56*$C13*U$3+U$57*$D13*U$3+U$58*$E13*U$3,IF($A13+$H$3*15=U$7,U$55*$B13*U$3+U$56*$C13*U$3+U$57*$D13*U$3+U$58*$E13*U$3,IF($A13+$H$3*16=U$7,U$60*$B13*U$3+U$61*$C13*U$3+U$62*$D13*U$3+U$63*$E13*U$3,IF($A13+$H$3*17=U$7,U$60*$B13*U$3+U$61*$C13*U$3+U$62*$D13*U$3+U$63*$E13*U$3,IF($A13+$H$3*18=U$7,U$60*$B13*U$3+U$61*$C13*U$3+U$62*$D13*U$3+U$63*$E13*U$3,IF($A13+$H$3*19=U$7,U$60*$B13*U$3+U$61*$C13*U$3+U$62*$D13*U$3+U$63*$E13*U$3,IF($A13+$H$3*20=U$7,U$60*$B13*U$3+U$61*$C13*U$3+U$62*$D13*U$3+U$63*$E13*U$3,IF($A13+$H$3*21=U$7,U$49*$B13*U$3+U$50*$C13*U$3+U$51*$D13*U$3+U$52*$E13*U$3,IF($A13+$H$3*22=U$7,U$49*$B13*U$3+U$50*$C13*U$3+U$51*$D13*U$3+U$52*$E13*U$3,IF($A13+$H$3*23=U$7,U$49*$B13*U$3+U$50*$C13*U$3+U$51*$D13*U$3+U$52*$E13*U$3,IF($A13+$H$3*24=U$7,U$49*$B13*U$3+U$50*$C13*U$3+U$51*$D13*U$3+U$52*$E13*U$3,IF($A13+$H$3*25=U$7,U$49*$B13*U$3+U$50*$C13*U$3+U$51*$D13*U$3+U$52*$E13*U$3,IF($A13+$H$3*26=U$7,U$49*$B13*U$3+U$50*$C13*U$3+U$51*$D13*U$3+U$52*$E13*U$3,IF($A13+$H$3*27=U$7,U$49*$B13*U$3+U$50*$C13*U$3+U$51*$D13*U$3+U$52*$E13*U$3,IF($A13+$H$3*28=U$7,U$49*$B13*U$3+U$50*$C13*U$3+U$51*$D13*U$3+U$52*$E13*U$3,IF($A13+$H$3*29=U$7,U$49*$B13*U$3+U$50*$C13*U$3+U$51*$D13*U$3+U$52*$E13*U$3,IF($A13+$H$3*30=U$7,U$49*$B13*U$3+U$50*$C13*U$3+U$51*$D13*U$3+U$52*$E13*U$3,IF($A13+$H$3*31=U$7,U$49*$B13*U$3+U$50*$C13*U$3+U$51*$D13*U$3+U$52*$E13*U$3,IF($A13+$H$3*32=U$7,U$49*$B13*U$3+U$50*$C13*U$3+U$51*$D13*U$3+U$52*$E13*U$3,IF($A13+$H$3*33=U$7,U$49*$B13*U$3+U$50*$C13*U$3+U$51*$D13*U$3+U$52*$E13*U$3,IF($A13+$H$3*34=U$7,U$49*$B13*U$3+U$50*$C13*U$3+U$51*$D13*U$3+U$52*$E13*U$3,IF($A13+$H$3*35=U$7,U$49*$B13*U$3+U$50*$C13*U$3+U$51*$D13*U$3+U$52*$E13*U$3,IF($A13+$H$3*36=U$7,U$49*$B13*U$3+U$50*$C13*U$3+U$51*$D13*U$3+U$52*$E13*U$3,IF($A13+$H$3*37=U$7,U$49*$B13*U$3+U$50*$C13*U$3+U$51*$D13*U$3+U$52*$E13*U$3,IF($A13+$H$3*38=U$7,U$49*$B13*U$3+U$50*$C13*U$3+U$51*$D13*U$3+U$52*$E13*U$3,IF($A13+$H$3*39=U$7,U$49*$B13*U$3+U$50*$C13*U$3+U$51*$D13*U$3+U$52*$E13*U$3,IF($A13+$H$3*40=U$7,U$49*$B13*U$3+U$50*$C13*U$3+U$51*$D13*U$3+U$52*$E13*U$3,0)))))))))))))))))))))))))))))))))))))))))*0</f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 t="shared" si="19"/>
        <v>0</v>
      </c>
      <c r="AD13" s="124">
        <f t="shared" si="19"/>
        <v>0</v>
      </c>
      <c r="AE13" s="124">
        <f>IF($A13=AE$7,AE$49*$B13+AE$50*$C13+AE$51*$D13+AE$52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$55*$B13*AE$3+AE$56*$C13*AE$3+AE$57*$D13*AE$3+AE$58*$E13*AE$3,IF($A13+$H$3*12=AE$7,AE$55*$B13*AE$3+AE$56*$C13*AE$3+AE$57*$D13*AE$3+AE$58*$E13*AE$3,IF($A13+$H$3*13=AE$7,AE$55*$B13*AE$3+AE$56*$C13*AE$3+AE$57*$D13*AE$3+AE$58*$E13*AE$3,IF($A13+$H$3*14=AE$7,AE$55*$B13*AE$3+AE$56*$C13*AE$3+AE$57*$D13*AE$3+AE$58*$E13*AE$3,IF($A13+$H$3*15=AE$7,AE$55*$B13*AE$3+AE$56*$C13*AE$3+AE$57*$D13*AE$3+AE$58*$E13*AE$3,IF($A13+$H$3*16=AE$7,AE$60*$B13*AE$3+AE$61*$C13*AE$3+AE$62*$D13*AE$3+AE$63*$E13*AE$3,IF($A13+$H$3*17=AE$7,AE$60*$B13*AE$3+AE$61*$C13*AE$3+AE$62*$D13*AE$3+AE$63*$E13*AE$3,IF($A13+$H$3*18=AE$7,AE$60*$B13*AE$3+AE$61*$C13*AE$3+AE$62*$D13*AE$3+AE$63*$E13*AE$3,IF($A13+$H$3*19=AE$7,AE$60*$B13*AE$3+AE$61*$C13*AE$3+AE$62*$D13*AE$3+AE$63*$E13*AE$3,IF($A13+$H$3*20=AE$7,AE$60*$B13*AE$3+AE$61*$C13*AE$3+AE$62*$D13*AE$3+AE$63*$E13*AE$3,IF($A13+$H$3*21=AE$7,AE$49*$B13*AE$3+AE$50*$C13*AE$3+AE$51*$D13*AE$3+AE$52*$E13*AE$3,IF($A13+$H$3*22=AE$7,AE$49*$B13*AE$3+AE$50*$C13*AE$3+AE$51*$D13*AE$3+AE$52*$E13*AE$3,IF($A13+$H$3*23=AE$7,AE$49*$B13*AE$3+AE$50*$C13*AE$3+AE$51*$D13*AE$3+AE$52*$E13*AE$3,IF($A13+$H$3*24=AE$7,AE$49*$B13*AE$3+AE$50*$C13*AE$3+AE$51*$D13*AE$3+AE$52*$E13*AE$3,IF($A13+$H$3*25=AE$7,AE$49*$B13*AE$3+AE$50*$C13*AE$3+AE$51*$D13*AE$3+AE$52*$E13*AE$3,IF($A13+$H$3*26=AE$7,AE$49*$B13*AE$3+AE$50*$C13*AE$3+AE$51*$D13*AE$3+AE$52*$E13*AE$3,IF($A13+$H$3*27=AE$7,AE$49*$B13*AE$3+AE$50*$C13*AE$3+AE$51*$D13*AE$3+AE$52*$E13*AE$3,IF($A13+$H$3*28=AE$7,AE$49*$B13*AE$3+AE$50*$C13*AE$3+AE$51*$D13*AE$3+AE$52*$E13*AE$3,IF($A13+$H$3*29=AE$7,AE$49*$B13*AE$3+AE$50*$C13*AE$3+AE$51*$D13*AE$3+AE$52*$E13*AE$3,IF($A13+$H$3*30=AE$7,AE$49*$B13*AE$3+AE$50*$C13*AE$3+AE$51*$D13*AE$3+AE$52*$E13*AE$3,IF($A13+$H$3*31=AE$7,AE$49*$B13*AE$3+AE$50*$C13*AE$3+AE$51*$D13*AE$3+AE$52*$E13*AE$3,IF($A13+$H$3*32=AE$7,AE$49*$B13*AE$3+AE$50*$C13*AE$3+AE$51*$D13*AE$3+AE$52*$E13*AE$3,IF($A13+$H$3*33=AE$7,AE$49*$B13*AE$3+AE$50*$C13*AE$3+AE$51*$D13*AE$3+AE$52*$E13*AE$3,IF($A13+$H$3*34=AE$7,AE$49*$B13*AE$3+AE$50*$C13*AE$3+AE$51*$D13*AE$3+AE$52*$E13*AE$3,IF($A13+$H$3*35=AE$7,AE$49*$B13*AE$3+AE$50*$C13*AE$3+AE$51*$D13*AE$3+AE$52*$E13*AE$3,IF($A13+$H$3*36=AE$7,AE$49*$B13*AE$3+AE$50*$C13*AE$3+AE$51*$D13*AE$3+AE$52*$E13*AE$3,IF($A13+$H$3*37=AE$7,AE$49*$B13*AE$3+AE$50*$C13*AE$3+AE$51*$D13*AE$3+AE$52*$E13*AE$3,IF($A13+$H$3*38=AE$7,AE$49*$B13*AE$3+AE$50*$C13*AE$3+AE$51*$D13*AE$3+AE$52*$E13*AE$3,IF($A13+$H$3*39=AE$7,AE$49*$B13*AE$3+AE$50*$C13*AE$3+AE$51*$D13*AE$3+AE$52*$E13*AE$3,IF($A13+$H$3*40=AE$7,AE$49*$B13*AE$3+AE$50*$C13*AE$3+AE$51*$D13*AE$3+AE$52*$E13*AE$3,0)))))))))))))))))))))))))))))))))))))))))*Warranty!$AC$47</f>
        <v>1291.3863428179816</v>
      </c>
      <c r="AF13" s="124">
        <f>IF($A13=AF$7,AF$49*$B13+AF$50*$C13+AF$51*$D13+AF$52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$55*$B13*AF$3+AF$56*$C13*AF$3+AF$57*$D13*AF$3+AF$58*$E13*AF$3,IF($A13+$H$3*12=AF$7,AF$55*$B13*AF$3+AF$56*$C13*AF$3+AF$57*$D13*AF$3+AF$58*$E13*AF$3,IF($A13+$H$3*13=AF$7,AF$55*$B13*AF$3+AF$56*$C13*AF$3+AF$57*$D13*AF$3+AF$58*$E13*AF$3,IF($A13+$H$3*14=AF$7,AF$55*$B13*AF$3+AF$56*$C13*AF$3+AF$57*$D13*AF$3+AF$58*$E13*AF$3,IF($A13+$H$3*15=AF$7,AF$55*$B13*AF$3+AF$56*$C13*AF$3+AF$57*$D13*AF$3+AF$58*$E13*AF$3,IF($A13+$H$3*16=AF$7,AF$60*$B13*AF$3+AF$61*$C13*AF$3+AF$62*$D13*AF$3+AF$63*$E13*AF$3,IF($A13+$H$3*17=AF$7,AF$60*$B13*AF$3+AF$61*$C13*AF$3+AF$62*$D13*AF$3+AF$63*$E13*AF$3,IF($A13+$H$3*18=AF$7,AF$60*$B13*AF$3+AF$61*$C13*AF$3+AF$62*$D13*AF$3+AF$63*$E13*AF$3,IF($A13+$H$3*19=AF$7,AF$60*$B13*AF$3+AF$61*$C13*AF$3+AF$62*$D13*AF$3+AF$63*$E13*AF$3,IF($A13+$H$3*20=AF$7,AF$60*$B13*AF$3+AF$61*$C13*AF$3+AF$62*$D13*AF$3+AF$63*$E13*AF$3,IF($A13+$H$3*21=AF$7,AF$49*$B13*AF$3+AF$50*$C13*AF$3+AF$51*$D13*AF$3+AF$52*$E13*AF$3,IF($A13+$H$3*22=AF$7,AF$49*$B13*AF$3+AF$50*$C13*AF$3+AF$51*$D13*AF$3+AF$52*$E13*AF$3,IF($A13+$H$3*23=AF$7,AF$49*$B13*AF$3+AF$50*$C13*AF$3+AF$51*$D13*AF$3+AF$52*$E13*AF$3,IF($A13+$H$3*24=AF$7,AF$49*$B13*AF$3+AF$50*$C13*AF$3+AF$51*$D13*AF$3+AF$52*$E13*AF$3,IF($A13+$H$3*25=AF$7,AF$49*$B13*AF$3+AF$50*$C13*AF$3+AF$51*$D13*AF$3+AF$52*$E13*AF$3,IF($A13+$H$3*26=AF$7,AF$49*$B13*AF$3+AF$50*$C13*AF$3+AF$51*$D13*AF$3+AF$52*$E13*AF$3,IF($A13+$H$3*27=AF$7,AF$49*$B13*AF$3+AF$50*$C13*AF$3+AF$51*$D13*AF$3+AF$52*$E13*AF$3,IF($A13+$H$3*28=AF$7,AF$49*$B13*AF$3+AF$50*$C13*AF$3+AF$51*$D13*AF$3+AF$52*$E13*AF$3,IF($A13+$H$3*29=AF$7,AF$49*$B13*AF$3+AF$50*$C13*AF$3+AF$51*$D13*AF$3+AF$52*$E13*AF$3,IF($A13+$H$3*30=AF$7,AF$49*$B13*AF$3+AF$50*$C13*AF$3+AF$51*$D13*AF$3+AF$52*$E13*AF$3,IF($A13+$H$3*31=AF$7,AF$49*$B13*AF$3+AF$50*$C13*AF$3+AF$51*$D13*AF$3+AF$52*$E13*AF$3,IF($A13+$H$3*32=AF$7,AF$49*$B13*AF$3+AF$50*$C13*AF$3+AF$51*$D13*AF$3+AF$52*$E13*AF$3,IF($A13+$H$3*33=AF$7,AF$49*$B13*AF$3+AF$50*$C13*AF$3+AF$51*$D13*AF$3+AF$52*$E13*AF$3,IF($A13+$H$3*34=AF$7,AF$49*$B13*AF$3+AF$50*$C13*AF$3+AF$51*$D13*AF$3+AF$52*$E13*AF$3,IF($A13+$H$3*35=AF$7,AF$49*$B13*AF$3+AF$50*$C13*AF$3+AF$51*$D13*AF$3+AF$52*$E13*AF$3,IF($A13+$H$3*36=AF$7,AF$49*$B13*AF$3+AF$50*$C13*AF$3+AF$51*$D13*AF$3+AF$52*$E13*AF$3,IF($A13+$H$3*37=AF$7,AF$49*$B13*AF$3+AF$50*$C13*AF$3+AF$51*$D13*AF$3+AF$52*$E13*AF$3,IF($A13+$H$3*38=AF$7,AF$49*$B13*AF$3+AF$50*$C13*AF$3+AF$51*$D13*AF$3+AF$52*$E13*AF$3,IF($A13+$H$3*39=AF$7,AF$49*$B13*AF$3+AF$50*$C13*AF$3+AF$51*$D13*AF$3+AF$52*$E13*AF$3,IF($A13+$H$3*40=AF$7,AF$49*$B13*AF$3+AF$50*$C13*AF$3+AF$51*$D13*AF$3+AF$52*$E13*AF$3,0)))))))))))))))))))))))))))))))))))))))))*Warranty!$AC$47</f>
        <v>1291.3863428179816</v>
      </c>
      <c r="AG13" s="124">
        <f>IF($A13=AG$7,AG$49*$B13+AG$50*$C13+AG$51*$D13+AG$52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$55*$B13*AG$3+AG$56*$C13*AG$3+AG$57*$D13*AG$3+AG$58*$E13*AG$3,IF($A13+$H$3*12=AG$7,AG$55*$B13*AG$3+AG$56*$C13*AG$3+AG$57*$D13*AG$3+AG$58*$E13*AG$3,IF($A13+$H$3*13=AG$7,AG$55*$B13*AG$3+AG$56*$C13*AG$3+AG$57*$D13*AG$3+AG$58*$E13*AG$3,IF($A13+$H$3*14=AG$7,AG$55*$B13*AG$3+AG$56*$C13*AG$3+AG$57*$D13*AG$3+AG$58*$E13*AG$3,IF($A13+$H$3*15=AG$7,AG$55*$B13*AG$3+AG$56*$C13*AG$3+AG$57*$D13*AG$3+AG$58*$E13*AG$3,IF($A13+$H$3*16=AG$7,AG$60*$B13*AG$3+AG$61*$C13*AG$3+AG$62*$D13*AG$3+AG$63*$E13*AG$3,IF($A13+$H$3*17=AG$7,AG$60*$B13*AG$3+AG$61*$C13*AG$3+AG$62*$D13*AG$3+AG$63*$E13*AG$3,IF($A13+$H$3*18=AG$7,AG$60*$B13*AG$3+AG$61*$C13*AG$3+AG$62*$D13*AG$3+AG$63*$E13*AG$3,IF($A13+$H$3*19=AG$7,AG$60*$B13*AG$3+AG$61*$C13*AG$3+AG$62*$D13*AG$3+AG$63*$E13*AG$3,IF($A13+$H$3*20=AG$7,AG$60*$B13*AG$3+AG$61*$C13*AG$3+AG$62*$D13*AG$3+AG$63*$E13*AG$3,IF($A13+$H$3*21=AG$7,AG$49*$B13*AG$3+AG$50*$C13*AG$3+AG$51*$D13*AG$3+AG$52*$E13*AG$3,IF($A13+$H$3*22=AG$7,AG$49*$B13*AG$3+AG$50*$C13*AG$3+AG$51*$D13*AG$3+AG$52*$E13*AG$3,IF($A13+$H$3*23=AG$7,AG$49*$B13*AG$3+AG$50*$C13*AG$3+AG$51*$D13*AG$3+AG$52*$E13*AG$3,IF($A13+$H$3*24=AG$7,AG$49*$B13*AG$3+AG$50*$C13*AG$3+AG$51*$D13*AG$3+AG$52*$E13*AG$3,IF($A13+$H$3*25=AG$7,AG$49*$B13*AG$3+AG$50*$C13*AG$3+AG$51*$D13*AG$3+AG$52*$E13*AG$3,IF($A13+$H$3*26=AG$7,AG$49*$B13*AG$3+AG$50*$C13*AG$3+AG$51*$D13*AG$3+AG$52*$E13*AG$3,IF($A13+$H$3*27=AG$7,AG$49*$B13*AG$3+AG$50*$C13*AG$3+AG$51*$D13*AG$3+AG$52*$E13*AG$3,IF($A13+$H$3*28=AG$7,AG$49*$B13*AG$3+AG$50*$C13*AG$3+AG$51*$D13*AG$3+AG$52*$E13*AG$3,IF($A13+$H$3*29=AG$7,AG$49*$B13*AG$3+AG$50*$C13*AG$3+AG$51*$D13*AG$3+AG$52*$E13*AG$3,IF($A13+$H$3*30=AG$7,AG$49*$B13*AG$3+AG$50*$C13*AG$3+AG$51*$D13*AG$3+AG$52*$E13*AG$3,IF($A13+$H$3*31=AG$7,AG$49*$B13*AG$3+AG$50*$C13*AG$3+AG$51*$D13*AG$3+AG$52*$E13*AG$3,IF($A13+$H$3*32=AG$7,AG$49*$B13*AG$3+AG$50*$C13*AG$3+AG$51*$D13*AG$3+AG$52*$E13*AG$3,IF($A13+$H$3*33=AG$7,AG$49*$B13*AG$3+AG$50*$C13*AG$3+AG$51*$D13*AG$3+AG$52*$E13*AG$3,IF($A13+$H$3*34=AG$7,AG$49*$B13*AG$3+AG$50*$C13*AG$3+AG$51*$D13*AG$3+AG$52*$E13*AG$3,IF($A13+$H$3*35=AG$7,AG$49*$B13*AG$3+AG$50*$C13*AG$3+AG$51*$D13*AG$3+AG$52*$E13*AG$3,IF($A13+$H$3*36=AG$7,AG$49*$B13*AG$3+AG$50*$C13*AG$3+AG$51*$D13*AG$3+AG$52*$E13*AG$3,IF($A13+$H$3*37=AG$7,AG$49*$B13*AG$3+AG$50*$C13*AG$3+AG$51*$D13*AG$3+AG$52*$E13*AG$3,IF($A13+$H$3*38=AG$7,AG$49*$B13*AG$3+AG$50*$C13*AG$3+AG$51*$D13*AG$3+AG$52*$E13*AG$3,IF($A13+$H$3*39=AG$7,AG$49*$B13*AG$3+AG$50*$C13*AG$3+AG$51*$D13*AG$3+AG$52*$E13*AG$3,IF($A13+$H$3*40=AG$7,AG$49*$B13*AG$3+AG$50*$C13*AG$3+AG$51*$D13*AG$3+AG$52*$E13*AG$3,0)))))))))))))))))))))))))))))))))))))))))*Warranty!$AC$47</f>
        <v>1291.3863428179816</v>
      </c>
      <c r="AH13" s="124">
        <f>IF($A13=AH$7,AH$49*$B13+AH$50*$C13+AH$51*$D13+AH$52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$55*$B13*AH$3+AH$56*$C13*AH$3+AH$57*$D13*AH$3+AH$58*$E13*AH$3,IF($A13+$H$3*12=AH$7,AH$55*$B13*AH$3+AH$56*$C13*AH$3+AH$57*$D13*AH$3+AH$58*$E13*AH$3,IF($A13+$H$3*13=AH$7,AH$55*$B13*AH$3+AH$56*$C13*AH$3+AH$57*$D13*AH$3+AH$58*$E13*AH$3,IF($A13+$H$3*14=AH$7,AH$55*$B13*AH$3+AH$56*$C13*AH$3+AH$57*$D13*AH$3+AH$58*$E13*AH$3,IF($A13+$H$3*15=AH$7,AH$55*$B13*AH$3+AH$56*$C13*AH$3+AH$57*$D13*AH$3+AH$58*$E13*AH$3,IF($A13+$H$3*16=AH$7,AH$60*$B13*AH$3+AH$61*$C13*AH$3+AH$62*$D13*AH$3+AH$63*$E13*AH$3,IF($A13+$H$3*17=AH$7,AH$60*$B13*AH$3+AH$61*$C13*AH$3+AH$62*$D13*AH$3+AH$63*$E13*AH$3,IF($A13+$H$3*18=AH$7,AH$60*$B13*AH$3+AH$61*$C13*AH$3+AH$62*$D13*AH$3+AH$63*$E13*AH$3,IF($A13+$H$3*19=AH$7,AH$60*$B13*AH$3+AH$61*$C13*AH$3+AH$62*$D13*AH$3+AH$63*$E13*AH$3,IF($A13+$H$3*20=AH$7,AH$60*$B13*AH$3+AH$61*$C13*AH$3+AH$62*$D13*AH$3+AH$63*$E13*AH$3,IF($A13+$H$3*21=AH$7,AH$49*$B13*AH$3+AH$50*$C13*AH$3+AH$51*$D13*AH$3+AH$52*$E13*AH$3,IF($A13+$H$3*22=AH$7,AH$49*$B13*AH$3+AH$50*$C13*AH$3+AH$51*$D13*AH$3+AH$52*$E13*AH$3,IF($A13+$H$3*23=AH$7,AH$49*$B13*AH$3+AH$50*$C13*AH$3+AH$51*$D13*AH$3+AH$52*$E13*AH$3,IF($A13+$H$3*24=AH$7,AH$49*$B13*AH$3+AH$50*$C13*AH$3+AH$51*$D13*AH$3+AH$52*$E13*AH$3,IF($A13+$H$3*25=AH$7,AH$49*$B13*AH$3+AH$50*$C13*AH$3+AH$51*$D13*AH$3+AH$52*$E13*AH$3,IF($A13+$H$3*26=AH$7,AH$49*$B13*AH$3+AH$50*$C13*AH$3+AH$51*$D13*AH$3+AH$52*$E13*AH$3,IF($A13+$H$3*27=AH$7,AH$49*$B13*AH$3+AH$50*$C13*AH$3+AH$51*$D13*AH$3+AH$52*$E13*AH$3,IF($A13+$H$3*28=AH$7,AH$49*$B13*AH$3+AH$50*$C13*AH$3+AH$51*$D13*AH$3+AH$52*$E13*AH$3,IF($A13+$H$3*29=AH$7,AH$49*$B13*AH$3+AH$50*$C13*AH$3+AH$51*$D13*AH$3+AH$52*$E13*AH$3,IF($A13+$H$3*30=AH$7,AH$49*$B13*AH$3+AH$50*$C13*AH$3+AH$51*$D13*AH$3+AH$52*$E13*AH$3,IF($A13+$H$3*31=AH$7,AH$49*$B13*AH$3+AH$50*$C13*AH$3+AH$51*$D13*AH$3+AH$52*$E13*AH$3,IF($A13+$H$3*32=AH$7,AH$49*$B13*AH$3+AH$50*$C13*AH$3+AH$51*$D13*AH$3+AH$52*$E13*AH$3,IF($A13+$H$3*33=AH$7,AH$49*$B13*AH$3+AH$50*$C13*AH$3+AH$51*$D13*AH$3+AH$52*$E13*AH$3,IF($A13+$H$3*34=AH$7,AH$49*$B13*AH$3+AH$50*$C13*AH$3+AH$51*$D13*AH$3+AH$52*$E13*AH$3,IF($A13+$H$3*35=AH$7,AH$49*$B13*AH$3+AH$50*$C13*AH$3+AH$51*$D13*AH$3+AH$52*$E13*AH$3,IF($A13+$H$3*36=AH$7,AH$49*$B13*AH$3+AH$50*$C13*AH$3+AH$51*$D13*AH$3+AH$52*$E13*AH$3,IF($A13+$H$3*37=AH$7,AH$49*$B13*AH$3+AH$50*$C13*AH$3+AH$51*$D13*AH$3+AH$52*$E13*AH$3,IF($A13+$H$3*38=AH$7,AH$49*$B13*AH$3+AH$50*$C13*AH$3+AH$51*$D13*AH$3+AH$52*$E13*AH$3,IF($A13+$H$3*39=AH$7,AH$49*$B13*AH$3+AH$50*$C13*AH$3+AH$51*$D13*AH$3+AH$52*$E13*AH$3,IF($A13+$H$3*40=AH$7,AH$49*$B13*AH$3+AH$50*$C13*AH$3+AH$51*$D13*AH$3+AH$52*$E13*AH$3,0)))))))))))))))))))))))))))))))))))))))))*Warranty!$AC$47</f>
        <v>1291.3863428179816</v>
      </c>
      <c r="AI13" s="124">
        <f>IF($A13=AI$7,AI$49*$B13+AI$50*$C13+AI$51*$D13+AI$52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$55*$B13*AI$3+AI$56*$C13*AI$3+AI$57*$D13*AI$3+AI$58*$E13*AI$3,IF($A13+$H$3*12=AI$7,AI$55*$B13*AI$3+AI$56*$C13*AI$3+AI$57*$D13*AI$3+AI$58*$E13*AI$3,IF($A13+$H$3*13=AI$7,AI$55*$B13*AI$3+AI$56*$C13*AI$3+AI$57*$D13*AI$3+AI$58*$E13*AI$3,IF($A13+$H$3*14=AI$7,AI$55*$B13*AI$3+AI$56*$C13*AI$3+AI$57*$D13*AI$3+AI$58*$E13*AI$3,IF($A13+$H$3*15=AI$7,AI$55*$B13*AI$3+AI$56*$C13*AI$3+AI$57*$D13*AI$3+AI$58*$E13*AI$3,IF($A13+$H$3*16=AI$7,AI$60*$B13*AI$3+AI$61*$C13*AI$3+AI$62*$D13*AI$3+AI$63*$E13*AI$3,IF($A13+$H$3*17=AI$7,AI$60*$B13*AI$3+AI$61*$C13*AI$3+AI$62*$D13*AI$3+AI$63*$E13*AI$3,IF($A13+$H$3*18=AI$7,AI$60*$B13*AI$3+AI$61*$C13*AI$3+AI$62*$D13*AI$3+AI$63*$E13*AI$3,IF($A13+$H$3*19=AI$7,AI$60*$B13*AI$3+AI$61*$C13*AI$3+AI$62*$D13*AI$3+AI$63*$E13*AI$3,IF($A13+$H$3*20=AI$7,AI$60*$B13*AI$3+AI$61*$C13*AI$3+AI$62*$D13*AI$3+AI$63*$E13*AI$3,IF($A13+$H$3*21=AI$7,AI$49*$B13*AI$3+AI$50*$C13*AI$3+AI$51*$D13*AI$3+AI$52*$E13*AI$3,IF($A13+$H$3*22=AI$7,AI$49*$B13*AI$3+AI$50*$C13*AI$3+AI$51*$D13*AI$3+AI$52*$E13*AI$3,IF($A13+$H$3*23=AI$7,AI$49*$B13*AI$3+AI$50*$C13*AI$3+AI$51*$D13*AI$3+AI$52*$E13*AI$3,IF($A13+$H$3*24=AI$7,AI$49*$B13*AI$3+AI$50*$C13*AI$3+AI$51*$D13*AI$3+AI$52*$E13*AI$3,IF($A13+$H$3*25=AI$7,AI$49*$B13*AI$3+AI$50*$C13*AI$3+AI$51*$D13*AI$3+AI$52*$E13*AI$3,IF($A13+$H$3*26=AI$7,AI$49*$B13*AI$3+AI$50*$C13*AI$3+AI$51*$D13*AI$3+AI$52*$E13*AI$3,IF($A13+$H$3*27=AI$7,AI$49*$B13*AI$3+AI$50*$C13*AI$3+AI$51*$D13*AI$3+AI$52*$E13*AI$3,IF($A13+$H$3*28=AI$7,AI$49*$B13*AI$3+AI$50*$C13*AI$3+AI$51*$D13*AI$3+AI$52*$E13*AI$3,IF($A13+$H$3*29=AI$7,AI$49*$B13*AI$3+AI$50*$C13*AI$3+AI$51*$D13*AI$3+AI$52*$E13*AI$3,IF($A13+$H$3*30=AI$7,AI$49*$B13*AI$3+AI$50*$C13*AI$3+AI$51*$D13*AI$3+AI$52*$E13*AI$3,IF($A13+$H$3*31=AI$7,AI$49*$B13*AI$3+AI$50*$C13*AI$3+AI$51*$D13*AI$3+AI$52*$E13*AI$3,IF($A13+$H$3*32=AI$7,AI$49*$B13*AI$3+AI$50*$C13*AI$3+AI$51*$D13*AI$3+AI$52*$E13*AI$3,IF($A13+$H$3*33=AI$7,AI$49*$B13*AI$3+AI$50*$C13*AI$3+AI$51*$D13*AI$3+AI$52*$E13*AI$3,IF($A13+$H$3*34=AI$7,AI$49*$B13*AI$3+AI$50*$C13*AI$3+AI$51*$D13*AI$3+AI$52*$E13*AI$3,IF($A13+$H$3*35=AI$7,AI$49*$B13*AI$3+AI$50*$C13*AI$3+AI$51*$D13*AI$3+AI$52*$E13*AI$3,IF($A13+$H$3*36=AI$7,AI$49*$B13*AI$3+AI$50*$C13*AI$3+AI$51*$D13*AI$3+AI$52*$E13*AI$3,IF($A13+$H$3*37=AI$7,AI$49*$B13*AI$3+AI$50*$C13*AI$3+AI$51*$D13*AI$3+AI$52*$E13*AI$3,IF($A13+$H$3*38=AI$7,AI$49*$B13*AI$3+AI$50*$C13*AI$3+AI$51*$D13*AI$3+AI$52*$E13*AI$3,IF($A13+$H$3*39=AI$7,AI$49*$B13*AI$3+AI$50*$C13*AI$3+AI$51*$D13*AI$3+AI$52*$E13*AI$3,IF($A13+$H$3*40=AI$7,AI$49*$B13*AI$3+AI$50*$C13*AI$3+AI$51*$D13*AI$3+AI$52*$E13*AI$3,0)))))))))))))))))))))))))))))))))))))))))*Warranty!$AC$47</f>
        <v>1291.3863428179816</v>
      </c>
      <c r="AJ13" s="124">
        <f>IF($A13=AJ$7,AJ$49*$B13+AJ$50*$C13+AJ$51*$D13+AJ$52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$55*$B13*AJ$3+AJ$56*$C13*AJ$3+AJ$57*$D13*AJ$3+AJ$58*$E13*AJ$3,IF($A13+$H$3*12=AJ$7,AJ$55*$B13*AJ$3+AJ$56*$C13*AJ$3+AJ$57*$D13*AJ$3+AJ$58*$E13*AJ$3,IF($A13+$H$3*13=AJ$7,AJ$55*$B13*AJ$3+AJ$56*$C13*AJ$3+AJ$57*$D13*AJ$3+AJ$58*$E13*AJ$3,IF($A13+$H$3*14=AJ$7,AJ$55*$B13*AJ$3+AJ$56*$C13*AJ$3+AJ$57*$D13*AJ$3+AJ$58*$E13*AJ$3,IF($A13+$H$3*15=AJ$7,AJ$55*$B13*AJ$3+AJ$56*$C13*AJ$3+AJ$57*$D13*AJ$3+AJ$58*$E13*AJ$3,IF($A13+$H$3*16=AJ$7,AJ$60*$B13*AJ$3+AJ$61*$C13*AJ$3+AJ$62*$D13*AJ$3+AJ$63*$E13*AJ$3,IF($A13+$H$3*17=AJ$7,AJ$60*$B13*AJ$3+AJ$61*$C13*AJ$3+AJ$62*$D13*AJ$3+AJ$63*$E13*AJ$3,IF($A13+$H$3*18=AJ$7,AJ$60*$B13*AJ$3+AJ$61*$C13*AJ$3+AJ$62*$D13*AJ$3+AJ$63*$E13*AJ$3,IF($A13+$H$3*19=AJ$7,AJ$60*$B13*AJ$3+AJ$61*$C13*AJ$3+AJ$62*$D13*AJ$3+AJ$63*$E13*AJ$3,IF($A13+$H$3*20=AJ$7,AJ$60*$B13*AJ$3+AJ$61*$C13*AJ$3+AJ$62*$D13*AJ$3+AJ$63*$E13*AJ$3,IF($A13+$H$3*21=AJ$7,AJ$49*$B13*AJ$3+AJ$50*$C13*AJ$3+AJ$51*$D13*AJ$3+AJ$52*$E13*AJ$3,IF($A13+$H$3*22=AJ$7,AJ$49*$B13*AJ$3+AJ$50*$C13*AJ$3+AJ$51*$D13*AJ$3+AJ$52*$E13*AJ$3,IF($A13+$H$3*23=AJ$7,AJ$49*$B13*AJ$3+AJ$50*$C13*AJ$3+AJ$51*$D13*AJ$3+AJ$52*$E13*AJ$3,IF($A13+$H$3*24=AJ$7,AJ$49*$B13*AJ$3+AJ$50*$C13*AJ$3+AJ$51*$D13*AJ$3+AJ$52*$E13*AJ$3,IF($A13+$H$3*25=AJ$7,AJ$49*$B13*AJ$3+AJ$50*$C13*AJ$3+AJ$51*$D13*AJ$3+AJ$52*$E13*AJ$3,IF($A13+$H$3*26=AJ$7,AJ$49*$B13*AJ$3+AJ$50*$C13*AJ$3+AJ$51*$D13*AJ$3+AJ$52*$E13*AJ$3,IF($A13+$H$3*27=AJ$7,AJ$49*$B13*AJ$3+AJ$50*$C13*AJ$3+AJ$51*$D13*AJ$3+AJ$52*$E13*AJ$3,IF($A13+$H$3*28=AJ$7,AJ$49*$B13*AJ$3+AJ$50*$C13*AJ$3+AJ$51*$D13*AJ$3+AJ$52*$E13*AJ$3,IF($A13+$H$3*29=AJ$7,AJ$49*$B13*AJ$3+AJ$50*$C13*AJ$3+AJ$51*$D13*AJ$3+AJ$52*$E13*AJ$3,IF($A13+$H$3*30=AJ$7,AJ$49*$B13*AJ$3+AJ$50*$C13*AJ$3+AJ$51*$D13*AJ$3+AJ$52*$E13*AJ$3,IF($A13+$H$3*31=AJ$7,AJ$49*$B13*AJ$3+AJ$50*$C13*AJ$3+AJ$51*$D13*AJ$3+AJ$52*$E13*AJ$3,IF($A13+$H$3*32=AJ$7,AJ$49*$B13*AJ$3+AJ$50*$C13*AJ$3+AJ$51*$D13*AJ$3+AJ$52*$E13*AJ$3,IF($A13+$H$3*33=AJ$7,AJ$49*$B13*AJ$3+AJ$50*$C13*AJ$3+AJ$51*$D13*AJ$3+AJ$52*$E13*AJ$3,IF($A13+$H$3*34=AJ$7,AJ$49*$B13*AJ$3+AJ$50*$C13*AJ$3+AJ$51*$D13*AJ$3+AJ$52*$E13*AJ$3,IF($A13+$H$3*35=AJ$7,AJ$49*$B13*AJ$3+AJ$50*$C13*AJ$3+AJ$51*$D13*AJ$3+AJ$52*$E13*AJ$3,IF($A13+$H$3*36=AJ$7,AJ$49*$B13*AJ$3+AJ$50*$C13*AJ$3+AJ$51*$D13*AJ$3+AJ$52*$E13*AJ$3,IF($A13+$H$3*37=AJ$7,AJ$49*$B13*AJ$3+AJ$50*$C13*AJ$3+AJ$51*$D13*AJ$3+AJ$52*$E13*AJ$3,IF($A13+$H$3*38=AJ$7,AJ$49*$B13*AJ$3+AJ$50*$C13*AJ$3+AJ$51*$D13*AJ$3+AJ$52*$E13*AJ$3,IF($A13+$H$3*39=AJ$7,AJ$49*$B13*AJ$3+AJ$50*$C13*AJ$3+AJ$51*$D13*AJ$3+AJ$52*$E13*AJ$3,IF($A13+$H$3*40=AJ$7,AJ$49*$B13*AJ$3+AJ$50*$C13*AJ$3+AJ$51*$D13*AJ$3+AJ$52*$E13*AJ$3,0)))))))))))))))))))))))))))))))))))))))))*Warranty!$AD$47</f>
        <v>1323.1743143335009</v>
      </c>
      <c r="AK13" s="124">
        <f>IF($A13=AK$7,AK$49*$B13+AK$50*$C13+AK$51*$D13+AK$52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$55*$B13*AK$3+AK$56*$C13*AK$3+AK$57*$D13*AK$3+AK$58*$E13*AK$3,IF($A13+$H$3*12=AK$7,AK$55*$B13*AK$3+AK$56*$C13*AK$3+AK$57*$D13*AK$3+AK$58*$E13*AK$3,IF($A13+$H$3*13=AK$7,AK$55*$B13*AK$3+AK$56*$C13*AK$3+AK$57*$D13*AK$3+AK$58*$E13*AK$3,IF($A13+$H$3*14=AK$7,AK$55*$B13*AK$3+AK$56*$C13*AK$3+AK$57*$D13*AK$3+AK$58*$E13*AK$3,IF($A13+$H$3*15=AK$7,AK$55*$B13*AK$3+AK$56*$C13*AK$3+AK$57*$D13*AK$3+AK$58*$E13*AK$3,IF($A13+$H$3*16=AK$7,AK$60*$B13*AK$3+AK$61*$C13*AK$3+AK$62*$D13*AK$3+AK$63*$E13*AK$3,IF($A13+$H$3*17=AK$7,AK$60*$B13*AK$3+AK$61*$C13*AK$3+AK$62*$D13*AK$3+AK$63*$E13*AK$3,IF($A13+$H$3*18=AK$7,AK$60*$B13*AK$3+AK$61*$C13*AK$3+AK$62*$D13*AK$3+AK$63*$E13*AK$3,IF($A13+$H$3*19=AK$7,AK$60*$B13*AK$3+AK$61*$C13*AK$3+AK$62*$D13*AK$3+AK$63*$E13*AK$3,IF($A13+$H$3*20=AK$7,AK$60*$B13*AK$3+AK$61*$C13*AK$3+AK$62*$D13*AK$3+AK$63*$E13*AK$3,IF($A13+$H$3*21=AK$7,AK$49*$B13*AK$3+AK$50*$C13*AK$3+AK$51*$D13*AK$3+AK$52*$E13*AK$3,IF($A13+$H$3*22=AK$7,AK$49*$B13*AK$3+AK$50*$C13*AK$3+AK$51*$D13*AK$3+AK$52*$E13*AK$3,IF($A13+$H$3*23=AK$7,AK$49*$B13*AK$3+AK$50*$C13*AK$3+AK$51*$D13*AK$3+AK$52*$E13*AK$3,IF($A13+$H$3*24=AK$7,AK$49*$B13*AK$3+AK$50*$C13*AK$3+AK$51*$D13*AK$3+AK$52*$E13*AK$3,IF($A13+$H$3*25=AK$7,AK$49*$B13*AK$3+AK$50*$C13*AK$3+AK$51*$D13*AK$3+AK$52*$E13*AK$3,IF($A13+$H$3*26=AK$7,AK$49*$B13*AK$3+AK$50*$C13*AK$3+AK$51*$D13*AK$3+AK$52*$E13*AK$3,IF($A13+$H$3*27=AK$7,AK$49*$B13*AK$3+AK$50*$C13*AK$3+AK$51*$D13*AK$3+AK$52*$E13*AK$3,IF($A13+$H$3*28=AK$7,AK$49*$B13*AK$3+AK$50*$C13*AK$3+AK$51*$D13*AK$3+AK$52*$E13*AK$3,IF($A13+$H$3*29=AK$7,AK$49*$B13*AK$3+AK$50*$C13*AK$3+AK$51*$D13*AK$3+AK$52*$E13*AK$3,IF($A13+$H$3*30=AK$7,AK$49*$B13*AK$3+AK$50*$C13*AK$3+AK$51*$D13*AK$3+AK$52*$E13*AK$3,IF($A13+$H$3*31=AK$7,AK$49*$B13*AK$3+AK$50*$C13*AK$3+AK$51*$D13*AK$3+AK$52*$E13*AK$3,IF($A13+$H$3*32=AK$7,AK$49*$B13*AK$3+AK$50*$C13*AK$3+AK$51*$D13*AK$3+AK$52*$E13*AK$3,IF($A13+$H$3*33=AK$7,AK$49*$B13*AK$3+AK$50*$C13*AK$3+AK$51*$D13*AK$3+AK$52*$E13*AK$3,IF($A13+$H$3*34=AK$7,AK$49*$B13*AK$3+AK$50*$C13*AK$3+AK$51*$D13*AK$3+AK$52*$E13*AK$3,IF($A13+$H$3*35=AK$7,AK$49*$B13*AK$3+AK$50*$C13*AK$3+AK$51*$D13*AK$3+AK$52*$E13*AK$3,IF($A13+$H$3*36=AK$7,AK$49*$B13*AK$3+AK$50*$C13*AK$3+AK$51*$D13*AK$3+AK$52*$E13*AK$3,IF($A13+$H$3*37=AK$7,AK$49*$B13*AK$3+AK$50*$C13*AK$3+AK$51*$D13*AK$3+AK$52*$E13*AK$3,IF($A13+$H$3*38=AK$7,AK$49*$B13*AK$3+AK$50*$C13*AK$3+AK$51*$D13*AK$3+AK$52*$E13*AK$3,IF($A13+$H$3*39=AK$7,AK$49*$B13*AK$3+AK$50*$C13*AK$3+AK$51*$D13*AK$3+AK$52*$E13*AK$3,IF($A13+$H$3*40=AK$7,AK$49*$B13*AK$3+AK$50*$C13*AK$3+AK$51*$D13*AK$3+AK$52*$E13*AK$3,0)))))))))))))))))))))))))))))))))))))))))*Warranty!$AD$47</f>
        <v>1323.1743143335009</v>
      </c>
      <c r="AL13" s="124">
        <f>IF($A13=AL$7,AL$49*$B13+AL$50*$C13+AL$51*$D13+AL$52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$55*$B13*AL$3+AL$56*$C13*AL$3+AL$57*$D13*AL$3+AL$58*$E13*AL$3,IF($A13+$H$3*12=AL$7,AL$55*$B13*AL$3+AL$56*$C13*AL$3+AL$57*$D13*AL$3+AL$58*$E13*AL$3,IF($A13+$H$3*13=AL$7,AL$55*$B13*AL$3+AL$56*$C13*AL$3+AL$57*$D13*AL$3+AL$58*$E13*AL$3,IF($A13+$H$3*14=AL$7,AL$55*$B13*AL$3+AL$56*$C13*AL$3+AL$57*$D13*AL$3+AL$58*$E13*AL$3,IF($A13+$H$3*15=AL$7,AL$55*$B13*AL$3+AL$56*$C13*AL$3+AL$57*$D13*AL$3+AL$58*$E13*AL$3,IF($A13+$H$3*16=AL$7,AL$60*$B13*AL$3+AL$61*$C13*AL$3+AL$62*$D13*AL$3+AL$63*$E13*AL$3,IF($A13+$H$3*17=AL$7,AL$60*$B13*AL$3+AL$61*$C13*AL$3+AL$62*$D13*AL$3+AL$63*$E13*AL$3,IF($A13+$H$3*18=AL$7,AL$60*$B13*AL$3+AL$61*$C13*AL$3+AL$62*$D13*AL$3+AL$63*$E13*AL$3,IF($A13+$H$3*19=AL$7,AL$60*$B13*AL$3+AL$61*$C13*AL$3+AL$62*$D13*AL$3+AL$63*$E13*AL$3,IF($A13+$H$3*20=AL$7,AL$60*$B13*AL$3+AL$61*$C13*AL$3+AL$62*$D13*AL$3+AL$63*$E13*AL$3,IF($A13+$H$3*21=AL$7,AL$49*$B13*AL$3+AL$50*$C13*AL$3+AL$51*$D13*AL$3+AL$52*$E13*AL$3,IF($A13+$H$3*22=AL$7,AL$49*$B13*AL$3+AL$50*$C13*AL$3+AL$51*$D13*AL$3+AL$52*$E13*AL$3,IF($A13+$H$3*23=AL$7,AL$49*$B13*AL$3+AL$50*$C13*AL$3+AL$51*$D13*AL$3+AL$52*$E13*AL$3,IF($A13+$H$3*24=AL$7,AL$49*$B13*AL$3+AL$50*$C13*AL$3+AL$51*$D13*AL$3+AL$52*$E13*AL$3,IF($A13+$H$3*25=AL$7,AL$49*$B13*AL$3+AL$50*$C13*AL$3+AL$51*$D13*AL$3+AL$52*$E13*AL$3,IF($A13+$H$3*26=AL$7,AL$49*$B13*AL$3+AL$50*$C13*AL$3+AL$51*$D13*AL$3+AL$52*$E13*AL$3,IF($A13+$H$3*27=AL$7,AL$49*$B13*AL$3+AL$50*$C13*AL$3+AL$51*$D13*AL$3+AL$52*$E13*AL$3,IF($A13+$H$3*28=AL$7,AL$49*$B13*AL$3+AL$50*$C13*AL$3+AL$51*$D13*AL$3+AL$52*$E13*AL$3,IF($A13+$H$3*29=AL$7,AL$49*$B13*AL$3+AL$50*$C13*AL$3+AL$51*$D13*AL$3+AL$52*$E13*AL$3,IF($A13+$H$3*30=AL$7,AL$49*$B13*AL$3+AL$50*$C13*AL$3+AL$51*$D13*AL$3+AL$52*$E13*AL$3,IF($A13+$H$3*31=AL$7,AL$49*$B13*AL$3+AL$50*$C13*AL$3+AL$51*$D13*AL$3+AL$52*$E13*AL$3,IF($A13+$H$3*32=AL$7,AL$49*$B13*AL$3+AL$50*$C13*AL$3+AL$51*$D13*AL$3+AL$52*$E13*AL$3,IF($A13+$H$3*33=AL$7,AL$49*$B13*AL$3+AL$50*$C13*AL$3+AL$51*$D13*AL$3+AL$52*$E13*AL$3,IF($A13+$H$3*34=AL$7,AL$49*$B13*AL$3+AL$50*$C13*AL$3+AL$51*$D13*AL$3+AL$52*$E13*AL$3,IF($A13+$H$3*35=AL$7,AL$49*$B13*AL$3+AL$50*$C13*AL$3+AL$51*$D13*AL$3+AL$52*$E13*AL$3,IF($A13+$H$3*36=AL$7,AL$49*$B13*AL$3+AL$50*$C13*AL$3+AL$51*$D13*AL$3+AL$52*$E13*AL$3,IF($A13+$H$3*37=AL$7,AL$49*$B13*AL$3+AL$50*$C13*AL$3+AL$51*$D13*AL$3+AL$52*$E13*AL$3,IF($A13+$H$3*38=AL$7,AL$49*$B13*AL$3+AL$50*$C13*AL$3+AL$51*$D13*AL$3+AL$52*$E13*AL$3,IF($A13+$H$3*39=AL$7,AL$49*$B13*AL$3+AL$50*$C13*AL$3+AL$51*$D13*AL$3+AL$52*$E13*AL$3,IF($A13+$H$3*40=AL$7,AL$49*$B13*AL$3+AL$50*$C13*AL$3+AL$51*$D13*AL$3+AL$52*$E13*AL$3,0)))))))))))))))))))))))))))))))))))))))))*Warranty!$AD$47</f>
        <v>1323.1743143335009</v>
      </c>
      <c r="AM13" s="124">
        <f>IF($A13=AM$7,AM$49*$B13+AM$50*$C13+AM$51*$D13+AM$52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$55*$B13*AM$3+AM$56*$C13*AM$3+AM$57*$D13*AM$3+AM$58*$E13*AM$3,IF($A13+$H$3*12=AM$7,AM$55*$B13*AM$3+AM$56*$C13*AM$3+AM$57*$D13*AM$3+AM$58*$E13*AM$3,IF($A13+$H$3*13=AM$7,AM$55*$B13*AM$3+AM$56*$C13*AM$3+AM$57*$D13*AM$3+AM$58*$E13*AM$3,IF($A13+$H$3*14=AM$7,AM$55*$B13*AM$3+AM$56*$C13*AM$3+AM$57*$D13*AM$3+AM$58*$E13*AM$3,IF($A13+$H$3*15=AM$7,AM$55*$B13*AM$3+AM$56*$C13*AM$3+AM$57*$D13*AM$3+AM$58*$E13*AM$3,IF($A13+$H$3*16=AM$7,AM$60*$B13*AM$3+AM$61*$C13*AM$3+AM$62*$D13*AM$3+AM$63*$E13*AM$3,IF($A13+$H$3*17=AM$7,AM$60*$B13*AM$3+AM$61*$C13*AM$3+AM$62*$D13*AM$3+AM$63*$E13*AM$3,IF($A13+$H$3*18=AM$7,AM$60*$B13*AM$3+AM$61*$C13*AM$3+AM$62*$D13*AM$3+AM$63*$E13*AM$3,IF($A13+$H$3*19=AM$7,AM$60*$B13*AM$3+AM$61*$C13*AM$3+AM$62*$D13*AM$3+AM$63*$E13*AM$3,IF($A13+$H$3*20=AM$7,AM$60*$B13*AM$3+AM$61*$C13*AM$3+AM$62*$D13*AM$3+AM$63*$E13*AM$3,IF($A13+$H$3*21=AM$7,AM$49*$B13*AM$3+AM$50*$C13*AM$3+AM$51*$D13*AM$3+AM$52*$E13*AM$3,IF($A13+$H$3*22=AM$7,AM$49*$B13*AM$3+AM$50*$C13*AM$3+AM$51*$D13*AM$3+AM$52*$E13*AM$3,IF($A13+$H$3*23=AM$7,AM$49*$B13*AM$3+AM$50*$C13*AM$3+AM$51*$D13*AM$3+AM$52*$E13*AM$3,IF($A13+$H$3*24=AM$7,AM$49*$B13*AM$3+AM$50*$C13*AM$3+AM$51*$D13*AM$3+AM$52*$E13*AM$3,IF($A13+$H$3*25=AM$7,AM$49*$B13*AM$3+AM$50*$C13*AM$3+AM$51*$D13*AM$3+AM$52*$E13*AM$3,IF($A13+$H$3*26=AM$7,AM$49*$B13*AM$3+AM$50*$C13*AM$3+AM$51*$D13*AM$3+AM$52*$E13*AM$3,IF($A13+$H$3*27=AM$7,AM$49*$B13*AM$3+AM$50*$C13*AM$3+AM$51*$D13*AM$3+AM$52*$E13*AM$3,IF($A13+$H$3*28=AM$7,AM$49*$B13*AM$3+AM$50*$C13*AM$3+AM$51*$D13*AM$3+AM$52*$E13*AM$3,IF($A13+$H$3*29=AM$7,AM$49*$B13*AM$3+AM$50*$C13*AM$3+AM$51*$D13*AM$3+AM$52*$E13*AM$3,IF($A13+$H$3*30=AM$7,AM$49*$B13*AM$3+AM$50*$C13*AM$3+AM$51*$D13*AM$3+AM$52*$E13*AM$3,IF($A13+$H$3*31=AM$7,AM$49*$B13*AM$3+AM$50*$C13*AM$3+AM$51*$D13*AM$3+AM$52*$E13*AM$3,IF($A13+$H$3*32=AM$7,AM$49*$B13*AM$3+AM$50*$C13*AM$3+AM$51*$D13*AM$3+AM$52*$E13*AM$3,IF($A13+$H$3*33=AM$7,AM$49*$B13*AM$3+AM$50*$C13*AM$3+AM$51*$D13*AM$3+AM$52*$E13*AM$3,IF($A13+$H$3*34=AM$7,AM$49*$B13*AM$3+AM$50*$C13*AM$3+AM$51*$D13*AM$3+AM$52*$E13*AM$3,IF($A13+$H$3*35=AM$7,AM$49*$B13*AM$3+AM$50*$C13*AM$3+AM$51*$D13*AM$3+AM$52*$E13*AM$3,IF($A13+$H$3*36=AM$7,AM$49*$B13*AM$3+AM$50*$C13*AM$3+AM$51*$D13*AM$3+AM$52*$E13*AM$3,IF($A13+$H$3*37=AM$7,AM$49*$B13*AM$3+AM$50*$C13*AM$3+AM$51*$D13*AM$3+AM$52*$E13*AM$3,IF($A13+$H$3*38=AM$7,AM$49*$B13*AM$3+AM$50*$C13*AM$3+AM$51*$D13*AM$3+AM$52*$E13*AM$3,IF($A13+$H$3*39=AM$7,AM$49*$B13*AM$3+AM$50*$C13*AM$3+AM$51*$D13*AM$3+AM$52*$E13*AM$3,IF($A13+$H$3*40=AM$7,AM$49*$B13*AM$3+AM$50*$C13*AM$3+AM$51*$D13*AM$3+AM$52*$E13*AM$3,0)))))))))))))))))))))))))))))))))))))))))*Warranty!$AD$47</f>
        <v>1323.1743143335009</v>
      </c>
      <c r="AN13" s="124">
        <f>IF($A13=AN$7,AN$49*$B13+AN$50*$C13+AN$51*$D13+AN$52*$E13,IF($A13+$H$3=AN$7,$A$5*$B13*AN$3+$B$5*$C13*AN$3+$C$5*$D13*AN$3+$D$5*$E13*AN$3,IF($A13+$H$3*2=AN$7,$A$5*$B13*AN$3+$B$5*$C13*AN$3+$C$5*$D13*AN$3+$D$5*$E13*AN$3,IF($A13+$H$3*3=AN$7,$A$5*$B13*AN$3+$B$5*$C13*AN$3+$C$5*$D13*AN$3+$D$5*$E13*AN$3,IF($A13+$H$3*4=AN$7,$A$5*$B13*AN$3+$B$5*$C13*AN$3+$C$5*$D13*AN$3+$D$5*$E13*AN$3,IF($A13+$H$3*5=AN$7,$A$5*$B13*AN$3+$B$5*$C13*AN$3+$C$5*$D13*AN$3+$D$5*$E13*AN$3,IF($A13+$H$3*6=AN$7,$A$5*$B13*AN$3+$B$5*$C13*AN$3+$C$5*$D13*AN$3+$D$5*$E13*AN$3,IF($A13+$H$3*7=AN$7,$A$5*$B13*AN$3+$B$5*$C13*AN$3+$C$5*$D13*AN$3+$D$5*$E13*AN$3,IF($A13+$H$3*8=AN$7,$A$5*$B13*AN$3+$B$5*$C13*AN$3+$C$5*$D13*AN$3+$D$5*$E13*AN$3,IF($A13+$H$3*9=AN$7,$A$5*$B13*AN$3+$B$5*$C13*AN$3+$C$5*$D13*AN$3+$D$5*$E13*AN$3,IF($A13+$H$3*10=AN$7,$A$5*$B13*AN$3+$B$5*$C13*AN$3+$C$5*$D13*AN$3+$D$5*$E13*AN$3,IF($A13+$H$3*11=AN$7,AN$55*$B13*AN$3+AN$56*$C13*AN$3+AN$57*$D13*AN$3+AN$58*$E13*AN$3,IF($A13+$H$3*12=AN$7,AN$55*$B13*AN$3+AN$56*$C13*AN$3+AN$57*$D13*AN$3+AN$58*$E13*AN$3,IF($A13+$H$3*13=AN$7,AN$55*$B13*AN$3+AN$56*$C13*AN$3+AN$57*$D13*AN$3+AN$58*$E13*AN$3,IF($A13+$H$3*14=AN$7,AN$55*$B13*AN$3+AN$56*$C13*AN$3+AN$57*$D13*AN$3+AN$58*$E13*AN$3,IF($A13+$H$3*15=AN$7,AN$55*$B13*AN$3+AN$56*$C13*AN$3+AN$57*$D13*AN$3+AN$58*$E13*AN$3,IF($A13+$H$3*16=AN$7,AN$60*$B13*AN$3+AN$61*$C13*AN$3+AN$62*$D13*AN$3+AN$63*$E13*AN$3,IF($A13+$H$3*17=AN$7,AN$60*$B13*AN$3+AN$61*$C13*AN$3+AN$62*$D13*AN$3+AN$63*$E13*AN$3,IF($A13+$H$3*18=AN$7,AN$60*$B13*AN$3+AN$61*$C13*AN$3+AN$62*$D13*AN$3+AN$63*$E13*AN$3,IF($A13+$H$3*19=AN$7,AN$60*$B13*AN$3+AN$61*$C13*AN$3+AN$62*$D13*AN$3+AN$63*$E13*AN$3,IF($A13+$H$3*20=AN$7,AN$60*$B13*AN$3+AN$61*$C13*AN$3+AN$62*$D13*AN$3+AN$63*$E13*AN$3,IF($A13+$H$3*21=AN$7,AN$49*$B13*AN$3+AN$50*$C13*AN$3+AN$51*$D13*AN$3+AN$52*$E13*AN$3,IF($A13+$H$3*22=AN$7,AN$49*$B13*AN$3+AN$50*$C13*AN$3+AN$51*$D13*AN$3+AN$52*$E13*AN$3,IF($A13+$H$3*23=AN$7,AN$49*$B13*AN$3+AN$50*$C13*AN$3+AN$51*$D13*AN$3+AN$52*$E13*AN$3,IF($A13+$H$3*24=AN$7,AN$49*$B13*AN$3+AN$50*$C13*AN$3+AN$51*$D13*AN$3+AN$52*$E13*AN$3,IF($A13+$H$3*25=AN$7,AN$49*$B13*AN$3+AN$50*$C13*AN$3+AN$51*$D13*AN$3+AN$52*$E13*AN$3,IF($A13+$H$3*26=AN$7,AN$49*$B13*AN$3+AN$50*$C13*AN$3+AN$51*$D13*AN$3+AN$52*$E13*AN$3,IF($A13+$H$3*27=AN$7,AN$49*$B13*AN$3+AN$50*$C13*AN$3+AN$51*$D13*AN$3+AN$52*$E13*AN$3,IF($A13+$H$3*28=AN$7,AN$49*$B13*AN$3+AN$50*$C13*AN$3+AN$51*$D13*AN$3+AN$52*$E13*AN$3,IF($A13+$H$3*29=AN$7,AN$49*$B13*AN$3+AN$50*$C13*AN$3+AN$51*$D13*AN$3+AN$52*$E13*AN$3,IF($A13+$H$3*30=AN$7,AN$49*$B13*AN$3+AN$50*$C13*AN$3+AN$51*$D13*AN$3+AN$52*$E13*AN$3,IF($A13+$H$3*31=AN$7,AN$49*$B13*AN$3+AN$50*$C13*AN$3+AN$51*$D13*AN$3+AN$52*$E13*AN$3,IF($A13+$H$3*32=AN$7,AN$49*$B13*AN$3+AN$50*$C13*AN$3+AN$51*$D13*AN$3+AN$52*$E13*AN$3,IF($A13+$H$3*33=AN$7,AN$49*$B13*AN$3+AN$50*$C13*AN$3+AN$51*$D13*AN$3+AN$52*$E13*AN$3,IF($A13+$H$3*34=AN$7,AN$49*$B13*AN$3+AN$50*$C13*AN$3+AN$51*$D13*AN$3+AN$52*$E13*AN$3,IF($A13+$H$3*35=AN$7,AN$49*$B13*AN$3+AN$50*$C13*AN$3+AN$51*$D13*AN$3+AN$52*$E13*AN$3,IF($A13+$H$3*36=AN$7,AN$49*$B13*AN$3+AN$50*$C13*AN$3+AN$51*$D13*AN$3+AN$52*$E13*AN$3,IF($A13+$H$3*37=AN$7,AN$49*$B13*AN$3+AN$50*$C13*AN$3+AN$51*$D13*AN$3+AN$52*$E13*AN$3,IF($A13+$H$3*38=AN$7,AN$49*$B13*AN$3+AN$50*$C13*AN$3+AN$51*$D13*AN$3+AN$52*$E13*AN$3,IF($A13+$H$3*39=AN$7,AN$49*$B13*AN$3+AN$50*$C13*AN$3+AN$51*$D13*AN$3+AN$52*$E13*AN$3,IF($A13+$H$3*40=AN$7,AN$49*$B13*AN$3+AN$50*$C13*AN$3+AN$51*$D13*AN$3+AN$52*$E13*AN$3,0)))))))))))))))))))))))))))))))))))))))))*Warranty!$AD$47</f>
        <v>1323.1743143335009</v>
      </c>
      <c r="AO13" s="124">
        <f t="shared" ref="AO13:AW13" si="20">IF($A13=AO$7,AO$49*$B13+AO$50*$C13+AO$51*$D13+AO$52*$E13,IF($A13+$H$3=AO$7,$A$5*$B13*AO$3+$B$5*$C13*AO$3+$C$5*$D13*AO$3+$D$5*$E13*AO$3,IF($A13+$H$3*2=AO$7,$A$5*$B13*AO$3+$B$5*$C13*AO$3+$C$5*$D13*AO$3+$D$5*$E13*AO$3,IF($A13+$H$3*3=AO$7,$A$5*$B13*AO$3+$B$5*$C13*AO$3+$C$5*$D13*AO$3+$D$5*$E13*AO$3,IF($A13+$H$3*4=AO$7,$A$5*$B13*AO$3+$B$5*$C13*AO$3+$C$5*$D13*AO$3+$D$5*$E13*AO$3,IF($A13+$H$3*5=AO$7,$A$5*$B13*AO$3+$B$5*$C13*AO$3+$C$5*$D13*AO$3+$D$5*$E13*AO$3,IF($A13+$H$3*6=AO$7,$A$5*$B13*AO$3+$B$5*$C13*AO$3+$C$5*$D13*AO$3+$D$5*$E13*AO$3,IF($A13+$H$3*7=AO$7,$A$5*$B13*AO$3+$B$5*$C13*AO$3+$C$5*$D13*AO$3+$D$5*$E13*AO$3,IF($A13+$H$3*8=AO$7,$A$5*$B13*AO$3+$B$5*$C13*AO$3+$C$5*$D13*AO$3+$D$5*$E13*AO$3,IF($A13+$H$3*9=AO$7,$A$5*$B13*AO$3+$B$5*$C13*AO$3+$C$5*$D13*AO$3+$D$5*$E13*AO$3,IF($A13+$H$3*10=AO$7,$A$5*$B13*AO$3+$B$5*$C13*AO$3+$C$5*$D13*AO$3+$D$5*$E13*AO$3,IF($A13+$H$3*11=AO$7,AO$55*$B13*AO$3+AO$56*$C13*AO$3+AO$57*$D13*AO$3+AO$58*$E13*AO$3,IF($A13+$H$3*12=AO$7,AO$55*$B13*AO$3+AO$56*$C13*AO$3+AO$57*$D13*AO$3+AO$58*$E13*AO$3,IF($A13+$H$3*13=AO$7,AO$55*$B13*AO$3+AO$56*$C13*AO$3+AO$57*$D13*AO$3+AO$58*$E13*AO$3,IF($A13+$H$3*14=AO$7,AO$55*$B13*AO$3+AO$56*$C13*AO$3+AO$57*$D13*AO$3+AO$58*$E13*AO$3,IF($A13+$H$3*15=AO$7,AO$55*$B13*AO$3+AO$56*$C13*AO$3+AO$57*$D13*AO$3+AO$58*$E13*AO$3,IF($A13+$H$3*16=AO$7,AO$60*$B13*AO$3+AO$61*$C13*AO$3+AO$62*$D13*AO$3+AO$63*$E13*AO$3,IF($A13+$H$3*17=AO$7,AO$60*$B13*AO$3+AO$61*$C13*AO$3+AO$62*$D13*AO$3+AO$63*$E13*AO$3,IF($A13+$H$3*18=AO$7,AO$60*$B13*AO$3+AO$61*$C13*AO$3+AO$62*$D13*AO$3+AO$63*$E13*AO$3,IF($A13+$H$3*19=AO$7,AO$60*$B13*AO$3+AO$61*$C13*AO$3+AO$62*$D13*AO$3+AO$63*$E13*AO$3,IF($A13+$H$3*20=AO$7,AO$60*$B13*AO$3+AO$61*$C13*AO$3+AO$62*$D13*AO$3+AO$63*$E13*AO$3,IF($A13+$H$3*21=AO$7,AO$49*$B13*AO$3+AO$50*$C13*AO$3+AO$51*$D13*AO$3+AO$52*$E13*AO$3,IF($A13+$H$3*22=AO$7,AO$49*$B13*AO$3+AO$50*$C13*AO$3+AO$51*$D13*AO$3+AO$52*$E13*AO$3,IF($A13+$H$3*23=AO$7,AO$49*$B13*AO$3+AO$50*$C13*AO$3+AO$51*$D13*AO$3+AO$52*$E13*AO$3,IF($A13+$H$3*24=AO$7,AO$49*$B13*AO$3+AO$50*$C13*AO$3+AO$51*$D13*AO$3+AO$52*$E13*AO$3,IF($A13+$H$3*25=AO$7,AO$49*$B13*AO$3+AO$50*$C13*AO$3+AO$51*$D13*AO$3+AO$52*$E13*AO$3,IF($A13+$H$3*26=AO$7,AO$49*$B13*AO$3+AO$50*$C13*AO$3+AO$51*$D13*AO$3+AO$52*$E13*AO$3,IF($A13+$H$3*27=AO$7,AO$49*$B13*AO$3+AO$50*$C13*AO$3+AO$51*$D13*AO$3+AO$52*$E13*AO$3,IF($A13+$H$3*28=AO$7,AO$49*$B13*AO$3+AO$50*$C13*AO$3+AO$51*$D13*AO$3+AO$52*$E13*AO$3,IF($A13+$H$3*29=AO$7,AO$49*$B13*AO$3+AO$50*$C13*AO$3+AO$51*$D13*AO$3+AO$52*$E13*AO$3,IF($A13+$H$3*30=AO$7,AO$49*$B13*AO$3+AO$50*$C13*AO$3+AO$51*$D13*AO$3+AO$52*$E13*AO$3,IF($A13+$H$3*31=AO$7,AO$49*$B13*AO$3+AO$50*$C13*AO$3+AO$51*$D13*AO$3+AO$52*$E13*AO$3,IF($A13+$H$3*32=AO$7,AO$49*$B13*AO$3+AO$50*$C13*AO$3+AO$51*$D13*AO$3+AO$52*$E13*AO$3,IF($A13+$H$3*33=AO$7,AO$49*$B13*AO$3+AO$50*$C13*AO$3+AO$51*$D13*AO$3+AO$52*$E13*AO$3,IF($A13+$H$3*34=AO$7,AO$49*$B13*AO$3+AO$50*$C13*AO$3+AO$51*$D13*AO$3+AO$52*$E13*AO$3,IF($A13+$H$3*35=AO$7,AO$49*$B13*AO$3+AO$50*$C13*AO$3+AO$51*$D13*AO$3+AO$52*$E13*AO$3,IF($A13+$H$3*36=AO$7,AO$49*$B13*AO$3+AO$50*$C13*AO$3+AO$51*$D13*AO$3+AO$52*$E13*AO$3,IF($A13+$H$3*37=AO$7,AO$49*$B13*AO$3+AO$50*$C13*AO$3+AO$51*$D13*AO$3+AO$52*$E13*AO$3,IF($A13+$H$3*38=AO$7,AO$49*$B13*AO$3+AO$50*$C13*AO$3+AO$51*$D13*AO$3+AO$52*$E13*AO$3,IF($A13+$H$3*39=AO$7,AO$49*$B13*AO$3+AO$50*$C13*AO$3+AO$51*$D13*AO$3+AO$52*$E13*AO$3,IF($A13+$H$3*40=AO$7,AO$49*$B13*AO$3+AO$50*$C13*AO$3+AO$51*$D13*AO$3+AO$52*$E13*AO$3,0)))))))))))))))))))))))))))))))))))))))))</f>
        <v>5133.3774888000007</v>
      </c>
      <c r="AP13" s="124">
        <f t="shared" si="20"/>
        <v>5133.3774888000007</v>
      </c>
      <c r="AQ13" s="124">
        <f t="shared" si="20"/>
        <v>5133.3774888000007</v>
      </c>
      <c r="AR13" s="124">
        <f t="shared" si="20"/>
        <v>5133.3774888000007</v>
      </c>
      <c r="AS13" s="124">
        <f t="shared" si="20"/>
        <v>5133.3774888000007</v>
      </c>
      <c r="AT13" s="124">
        <f t="shared" si="20"/>
        <v>5133.3774888000007</v>
      </c>
      <c r="AU13" s="124">
        <f t="shared" si="20"/>
        <v>5133.3774888000007</v>
      </c>
      <c r="AV13" s="124">
        <f t="shared" si="20"/>
        <v>5133.3774888000007</v>
      </c>
      <c r="AW13" s="124">
        <f t="shared" si="20"/>
        <v>5133.3774888000007</v>
      </c>
      <c r="AX13" s="180">
        <f t="shared" si="1"/>
        <v>572610.94956495706</v>
      </c>
    </row>
    <row r="14" spans="1:50" x14ac:dyDescent="0.2">
      <c r="A14" s="175">
        <f>'QUANTITIES - ALT 2'!A10</f>
        <v>2027</v>
      </c>
      <c r="B14" s="181">
        <f>'QUANTITIES - ALT 1'!L10</f>
        <v>1046</v>
      </c>
      <c r="C14" s="181">
        <f>'QUANTITIES - ALT 1'!M10</f>
        <v>130</v>
      </c>
      <c r="D14" s="181">
        <f>'QUANTITIES - ALT 1'!N10</f>
        <v>34</v>
      </c>
      <c r="E14" s="181">
        <f>'QUANTITIES - ALT 1'!O10</f>
        <v>10</v>
      </c>
      <c r="F14" s="177">
        <f t="shared" si="2"/>
        <v>1220</v>
      </c>
      <c r="G14" s="171"/>
      <c r="H14" s="182">
        <f t="shared" si="11"/>
        <v>437228.84098400001</v>
      </c>
      <c r="I14" s="181">
        <f t="shared" si="12"/>
        <v>52833.144519999994</v>
      </c>
      <c r="J14" s="181">
        <f t="shared" si="13"/>
        <v>18091.920335999996</v>
      </c>
      <c r="K14" s="181">
        <f t="shared" si="14"/>
        <v>5183.8430399999997</v>
      </c>
      <c r="L14" s="183">
        <f t="shared" si="4"/>
        <v>513337.74887999997</v>
      </c>
      <c r="N14" s="158">
        <f t="shared" si="5"/>
        <v>0</v>
      </c>
      <c r="O14" s="158">
        <f t="shared" si="5"/>
        <v>0</v>
      </c>
      <c r="P14" s="158">
        <f t="shared" si="5"/>
        <v>0</v>
      </c>
      <c r="Q14" s="124">
        <f t="shared" si="5"/>
        <v>0</v>
      </c>
      <c r="R14" s="124">
        <f t="shared" si="8"/>
        <v>0</v>
      </c>
      <c r="S14" s="124">
        <f t="shared" si="15"/>
        <v>0</v>
      </c>
      <c r="T14" s="124">
        <f t="shared" si="18"/>
        <v>0</v>
      </c>
      <c r="U14" s="124">
        <f t="shared" ref="U14:U45" si="21">IF($A14=U$7,U$49*$B14+U$50*$C14+U$51*$D14+U$52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$55*$B14*U$3+U$56*$C14*U$3+U$57*$D14*U$3+U$58*$E14*U$3,IF($A14+$H$3*12=U$7,U$55*$B14*U$3+U$56*$C14*U$3+U$57*$D14*U$3+U$58*$E14*U$3,IF($A14+$H$3*13=U$7,U$55*$B14*U$3+U$56*$C14*U$3+U$57*$D14*U$3+U$58*$E14*U$3,IF($A14+$H$3*14=U$7,U$55*$B14*U$3+U$56*$C14*U$3+U$57*$D14*U$3+U$58*$E14*U$3,IF($A14+$H$3*15=U$7,U$55*$B14*U$3+U$56*$C14*U$3+U$57*$D14*U$3+U$58*$E14*U$3,IF($A14+$H$3*16=U$7,U$60*$B14*U$3+U$61*$C14*U$3+U$62*$D14*U$3+U$63*$E14*U$3,IF($A14+$H$3*17=U$7,U$60*$B14*U$3+U$61*$C14*U$3+U$62*$D14*U$3+U$63*$E14*U$3,IF($A14+$H$3*18=U$7,U$60*$B14*U$3+U$61*$C14*U$3+U$62*$D14*U$3+U$63*$E14*U$3,IF($A14+$H$3*19=U$7,U$60*$B14*U$3+U$61*$C14*U$3+U$62*$D14*U$3+U$63*$E14*U$3,IF($A14+$H$3*20=U$7,U$60*$B14*U$3+U$61*$C14*U$3+U$62*$D14*U$3+U$63*$E14*U$3,IF($A14+$H$3*21=U$7,U$49*$B14*U$3+U$50*$C14*U$3+U$51*$D14*U$3+U$52*$E14*U$3,IF($A14+$H$3*22=U$7,U$49*$B14*U$3+U$50*$C14*U$3+U$51*$D14*U$3+U$52*$E14*U$3,IF($A14+$H$3*23=U$7,U$49*$B14*U$3+U$50*$C14*U$3+U$51*$D14*U$3+U$52*$E14*U$3,IF($A14+$H$3*24=U$7,U$49*$B14*U$3+U$50*$C14*U$3+U$51*$D14*U$3+U$52*$E14*U$3,IF($A14+$H$3*25=U$7,U$49*$B14*U$3+U$50*$C14*U$3+U$51*$D14*U$3+U$52*$E14*U$3,IF($A14+$H$3*26=U$7,U$49*$B14*U$3+U$50*$C14*U$3+U$51*$D14*U$3+U$52*$E14*U$3,IF($A14+$H$3*27=U$7,U$49*$B14*U$3+U$50*$C14*U$3+U$51*$D14*U$3+U$52*$E14*U$3,IF($A14+$H$3*28=U$7,U$49*$B14*U$3+U$50*$C14*U$3+U$51*$D14*U$3+U$52*$E14*U$3,IF($A14+$H$3*29=U$7,U$49*$B14*U$3+U$50*$C14*U$3+U$51*$D14*U$3+U$52*$E14*U$3,IF($A14+$H$3*30=U$7,U$49*$B14*U$3+U$50*$C14*U$3+U$51*$D14*U$3+U$52*$E14*U$3,IF($A14+$H$3*31=U$7,U$49*$B14*U$3+U$50*$C14*U$3+U$51*$D14*U$3+U$52*$E14*U$3,IF($A14+$H$3*32=U$7,U$49*$B14*U$3+U$50*$C14*U$3+U$51*$D14*U$3+U$52*$E14*U$3,IF($A14+$H$3*33=U$7,U$49*$B14*U$3+U$50*$C14*U$3+U$51*$D14*U$3+U$52*$E14*U$3,IF($A14+$H$3*34=U$7,U$49*$B14*U$3+U$50*$C14*U$3+U$51*$D14*U$3+U$52*$E14*U$3,IF($A14+$H$3*35=U$7,U$49*$B14*U$3+U$50*$C14*U$3+U$51*$D14*U$3+U$52*$E14*U$3,IF($A14+$H$3*36=U$7,U$49*$B14*U$3+U$50*$C14*U$3+U$51*$D14*U$3+U$52*$E14*U$3,IF($A14+$H$3*37=U$7,U$49*$B14*U$3+U$50*$C14*U$3+U$51*$D14*U$3+U$52*$E14*U$3,IF($A14+$H$3*38=U$7,U$49*$B14*U$3+U$50*$C14*U$3+U$51*$D14*U$3+U$52*$E14*U$3,IF($A14+$H$3*39=U$7,U$49*$B14*U$3+U$50*$C14*U$3+U$51*$D14*U$3+U$52*$E14*U$3,IF($A14+$H$3*40=U$7,U$49*$B14*U$3+U$50*$C14*U$3+U$51*$D14*U$3+U$52*$E14*U$3,0)))))))))))))))))))))))))))))))))))))))))</f>
        <v>513337.74887999997</v>
      </c>
      <c r="V14" s="124">
        <f t="shared" ref="V14:AE14" si="22">IF($A14=V$7,V$49*$B14+V$50*$C14+V$51*$D14+V$52*$E14,IF($A14+$H$3=V$7,$A$5*$B14*V$3+$B$5*$C14*V$3+$C$5*$D14*V$3+$D$5*$E14*V$3,IF($A14+$H$3*2=V$7,$A$5*$B14*V$3+$B$5*$C14*V$3+$C$5*$D14*V$3+$D$5*$E14*V$3,IF($A14+$H$3*3=V$7,$A$5*$B14*V$3+$B$5*$C14*V$3+$C$5*$D14*V$3+$D$5*$E14*V$3,IF($A14+$H$3*4=V$7,$A$5*$B14*V$3+$B$5*$C14*V$3+$C$5*$D14*V$3+$D$5*$E14*V$3,IF($A14+$H$3*5=V$7,$A$5*$B14*V$3+$B$5*$C14*V$3+$C$5*$D14*V$3+$D$5*$E14*V$3,IF($A14+$H$3*6=V$7,$A$5*$B14*V$3+$B$5*$C14*V$3+$C$5*$D14*V$3+$D$5*$E14*V$3,IF($A14+$H$3*7=V$7,$A$5*$B14*V$3+$B$5*$C14*V$3+$C$5*$D14*V$3+$D$5*$E14*V$3,IF($A14+$H$3*8=V$7,$A$5*$B14*V$3+$B$5*$C14*V$3+$C$5*$D14*V$3+$D$5*$E14*V$3,IF($A14+$H$3*9=V$7,$A$5*$B14*V$3+$B$5*$C14*V$3+$C$5*$D14*V$3+$D$5*$E14*V$3,IF($A14+$H$3*10=V$7,$A$5*$B14*V$3+$B$5*$C14*V$3+$C$5*$D14*V$3+$D$5*$E14*V$3,IF($A14+$H$3*11=V$7,V$55*$B14*V$3+V$56*$C14*V$3+V$57*$D14*V$3+V$58*$E14*V$3,IF($A14+$H$3*12=V$7,V$55*$B14*V$3+V$56*$C14*V$3+V$57*$D14*V$3+V$58*$E14*V$3,IF($A14+$H$3*13=V$7,V$55*$B14*V$3+V$56*$C14*V$3+V$57*$D14*V$3+V$58*$E14*V$3,IF($A14+$H$3*14=V$7,V$55*$B14*V$3+V$56*$C14*V$3+V$57*$D14*V$3+V$58*$E14*V$3,IF($A14+$H$3*15=V$7,V$55*$B14*V$3+V$56*$C14*V$3+V$57*$D14*V$3+V$58*$E14*V$3,IF($A14+$H$3*16=V$7,V$60*$B14*V$3+V$61*$C14*V$3+V$62*$D14*V$3+V$63*$E14*V$3,IF($A14+$H$3*17=V$7,V$60*$B14*V$3+V$61*$C14*V$3+V$62*$D14*V$3+V$63*$E14*V$3,IF($A14+$H$3*18=V$7,V$60*$B14*V$3+V$61*$C14*V$3+V$62*$D14*V$3+V$63*$E14*V$3,IF($A14+$H$3*19=V$7,V$60*$B14*V$3+V$61*$C14*V$3+V$62*$D14*V$3+V$63*$E14*V$3,IF($A14+$H$3*20=V$7,V$60*$B14*V$3+V$61*$C14*V$3+V$62*$D14*V$3+V$63*$E14*V$3,IF($A14+$H$3*21=V$7,V$49*$B14*V$3+V$50*$C14*V$3+V$51*$D14*V$3+V$52*$E14*V$3,IF($A14+$H$3*22=V$7,V$49*$B14*V$3+V$50*$C14*V$3+V$51*$D14*V$3+V$52*$E14*V$3,IF($A14+$H$3*23=V$7,V$49*$B14*V$3+V$50*$C14*V$3+V$51*$D14*V$3+V$52*$E14*V$3,IF($A14+$H$3*24=V$7,V$49*$B14*V$3+V$50*$C14*V$3+V$51*$D14*V$3+V$52*$E14*V$3,IF($A14+$H$3*25=V$7,V$49*$B14*V$3+V$50*$C14*V$3+V$51*$D14*V$3+V$52*$E14*V$3,IF($A14+$H$3*26=V$7,V$49*$B14*V$3+V$50*$C14*V$3+V$51*$D14*V$3+V$52*$E14*V$3,IF($A14+$H$3*27=V$7,V$49*$B14*V$3+V$50*$C14*V$3+V$51*$D14*V$3+V$52*$E14*V$3,IF($A14+$H$3*28=V$7,V$49*$B14*V$3+V$50*$C14*V$3+V$51*$D14*V$3+V$52*$E14*V$3,IF($A14+$H$3*29=V$7,V$49*$B14*V$3+V$50*$C14*V$3+V$51*$D14*V$3+V$52*$E14*V$3,IF($A14+$H$3*30=V$7,V$49*$B14*V$3+V$50*$C14*V$3+V$51*$D14*V$3+V$52*$E14*V$3,IF($A14+$H$3*31=V$7,V$49*$B14*V$3+V$50*$C14*V$3+V$51*$D14*V$3+V$52*$E14*V$3,IF($A14+$H$3*32=V$7,V$49*$B14*V$3+V$50*$C14*V$3+V$51*$D14*V$3+V$52*$E14*V$3,IF($A14+$H$3*33=V$7,V$49*$B14*V$3+V$50*$C14*V$3+V$51*$D14*V$3+V$52*$E14*V$3,IF($A14+$H$3*34=V$7,V$49*$B14*V$3+V$50*$C14*V$3+V$51*$D14*V$3+V$52*$E14*V$3,IF($A14+$H$3*35=V$7,V$49*$B14*V$3+V$50*$C14*V$3+V$51*$D14*V$3+V$52*$E14*V$3,IF($A14+$H$3*36=V$7,V$49*$B14*V$3+V$50*$C14*V$3+V$51*$D14*V$3+V$52*$E14*V$3,IF($A14+$H$3*37=V$7,V$49*$B14*V$3+V$50*$C14*V$3+V$51*$D14*V$3+V$52*$E14*V$3,IF($A14+$H$3*38=V$7,V$49*$B14*V$3+V$50*$C14*V$3+V$51*$D14*V$3+V$52*$E14*V$3,IF($A14+$H$3*39=V$7,V$49*$B14*V$3+V$50*$C14*V$3+V$51*$D14*V$3+V$52*$E14*V$3,IF($A14+$H$3*40=V$7,V$49*$B14*V$3+V$50*$C14*V$3+V$51*$D14*V$3+V$52*$E14*V$3,0)))))))))))))))))))))))))))))))))))))))))*0</f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si="22"/>
        <v>0</v>
      </c>
      <c r="AF14" s="124">
        <f>IF($A14=AF$7,AF$49*$B14+AF$50*$C14+AF$51*$D14+AF$52*$E14,IF($A14+$H$3=AF$7,$A$5*$B14*AF$3+$B$5*$C14*AF$3+$C$5*$D14*AF$3+$D$5*$E14*AF$3,IF($A14+$H$3*2=AF$7,$A$5*$B14*AF$3+$B$5*$C14*AF$3+$C$5*$D14*AF$3+$D$5*$E14*AF$3,IF($A14+$H$3*3=AF$7,$A$5*$B14*AF$3+$B$5*$C14*AF$3+$C$5*$D14*AF$3+$D$5*$E14*AF$3,IF($A14+$H$3*4=AF$7,$A$5*$B14*AF$3+$B$5*$C14*AF$3+$C$5*$D14*AF$3+$D$5*$E14*AF$3,IF($A14+$H$3*5=AF$7,$A$5*$B14*AF$3+$B$5*$C14*AF$3+$C$5*$D14*AF$3+$D$5*$E14*AF$3,IF($A14+$H$3*6=AF$7,$A$5*$B14*AF$3+$B$5*$C14*AF$3+$C$5*$D14*AF$3+$D$5*$E14*AF$3,IF($A14+$H$3*7=AF$7,$A$5*$B14*AF$3+$B$5*$C14*AF$3+$C$5*$D14*AF$3+$D$5*$E14*AF$3,IF($A14+$H$3*8=AF$7,$A$5*$B14*AF$3+$B$5*$C14*AF$3+$C$5*$D14*AF$3+$D$5*$E14*AF$3,IF($A14+$H$3*9=AF$7,$A$5*$B14*AF$3+$B$5*$C14*AF$3+$C$5*$D14*AF$3+$D$5*$E14*AF$3,IF($A14+$H$3*10=AF$7,$A$5*$B14*AF$3+$B$5*$C14*AF$3+$C$5*$D14*AF$3+$D$5*$E14*AF$3,IF($A14+$H$3*11=AF$7,AF$55*$B14*AF$3+AF$56*$C14*AF$3+AF$57*$D14*AF$3+AF$58*$E14*AF$3,IF($A14+$H$3*12=AF$7,AF$55*$B14*AF$3+AF$56*$C14*AF$3+AF$57*$D14*AF$3+AF$58*$E14*AF$3,IF($A14+$H$3*13=AF$7,AF$55*$B14*AF$3+AF$56*$C14*AF$3+AF$57*$D14*AF$3+AF$58*$E14*AF$3,IF($A14+$H$3*14=AF$7,AF$55*$B14*AF$3+AF$56*$C14*AF$3+AF$57*$D14*AF$3+AF$58*$E14*AF$3,IF($A14+$H$3*15=AF$7,AF$55*$B14*AF$3+AF$56*$C14*AF$3+AF$57*$D14*AF$3+AF$58*$E14*AF$3,IF($A14+$H$3*16=AF$7,AF$60*$B14*AF$3+AF$61*$C14*AF$3+AF$62*$D14*AF$3+AF$63*$E14*AF$3,IF($A14+$H$3*17=AF$7,AF$60*$B14*AF$3+AF$61*$C14*AF$3+AF$62*$D14*AF$3+AF$63*$E14*AF$3,IF($A14+$H$3*18=AF$7,AF$60*$B14*AF$3+AF$61*$C14*AF$3+AF$62*$D14*AF$3+AF$63*$E14*AF$3,IF($A14+$H$3*19=AF$7,AF$60*$B14*AF$3+AF$61*$C14*AF$3+AF$62*$D14*AF$3+AF$63*$E14*AF$3,IF($A14+$H$3*20=AF$7,AF$60*$B14*AF$3+AF$61*$C14*AF$3+AF$62*$D14*AF$3+AF$63*$E14*AF$3,IF($A14+$H$3*21=AF$7,AF$49*$B14*AF$3+AF$50*$C14*AF$3+AF$51*$D14*AF$3+AF$52*$E14*AF$3,IF($A14+$H$3*22=AF$7,AF$49*$B14*AF$3+AF$50*$C14*AF$3+AF$51*$D14*AF$3+AF$52*$E14*AF$3,IF($A14+$H$3*23=AF$7,AF$49*$B14*AF$3+AF$50*$C14*AF$3+AF$51*$D14*AF$3+AF$52*$E14*AF$3,IF($A14+$H$3*24=AF$7,AF$49*$B14*AF$3+AF$50*$C14*AF$3+AF$51*$D14*AF$3+AF$52*$E14*AF$3,IF($A14+$H$3*25=AF$7,AF$49*$B14*AF$3+AF$50*$C14*AF$3+AF$51*$D14*AF$3+AF$52*$E14*AF$3,IF($A14+$H$3*26=AF$7,AF$49*$B14*AF$3+AF$50*$C14*AF$3+AF$51*$D14*AF$3+AF$52*$E14*AF$3,IF($A14+$H$3*27=AF$7,AF$49*$B14*AF$3+AF$50*$C14*AF$3+AF$51*$D14*AF$3+AF$52*$E14*AF$3,IF($A14+$H$3*28=AF$7,AF$49*$B14*AF$3+AF$50*$C14*AF$3+AF$51*$D14*AF$3+AF$52*$E14*AF$3,IF($A14+$H$3*29=AF$7,AF$49*$B14*AF$3+AF$50*$C14*AF$3+AF$51*$D14*AF$3+AF$52*$E14*AF$3,IF($A14+$H$3*30=AF$7,AF$49*$B14*AF$3+AF$50*$C14*AF$3+AF$51*$D14*AF$3+AF$52*$E14*AF$3,IF($A14+$H$3*31=AF$7,AF$49*$B14*AF$3+AF$50*$C14*AF$3+AF$51*$D14*AF$3+AF$52*$E14*AF$3,IF($A14+$H$3*32=AF$7,AF$49*$B14*AF$3+AF$50*$C14*AF$3+AF$51*$D14*AF$3+AF$52*$E14*AF$3,IF($A14+$H$3*33=AF$7,AF$49*$B14*AF$3+AF$50*$C14*AF$3+AF$51*$D14*AF$3+AF$52*$E14*AF$3,IF($A14+$H$3*34=AF$7,AF$49*$B14*AF$3+AF$50*$C14*AF$3+AF$51*$D14*AF$3+AF$52*$E14*AF$3,IF($A14+$H$3*35=AF$7,AF$49*$B14*AF$3+AF$50*$C14*AF$3+AF$51*$D14*AF$3+AF$52*$E14*AF$3,IF($A14+$H$3*36=AF$7,AF$49*$B14*AF$3+AF$50*$C14*AF$3+AF$51*$D14*AF$3+AF$52*$E14*AF$3,IF($A14+$H$3*37=AF$7,AF$49*$B14*AF$3+AF$50*$C14*AF$3+AF$51*$D14*AF$3+AF$52*$E14*AF$3,IF($A14+$H$3*38=AF$7,AF$49*$B14*AF$3+AF$50*$C14*AF$3+AF$51*$D14*AF$3+AF$52*$E14*AF$3,IF($A14+$H$3*39=AF$7,AF$49*$B14*AF$3+AF$50*$C14*AF$3+AF$51*$D14*AF$3+AF$52*$E14*AF$3,IF($A14+$H$3*40=AF$7,AF$49*$B14*AF$3+AF$50*$C14*AF$3+AF$51*$D14*AF$3+AF$52*$E14*AF$3,0)))))))))))))))))))))))))))))))))))))))))*Warranty!$AC$47</f>
        <v>1291.3863428179816</v>
      </c>
      <c r="AG14" s="124">
        <f>IF($A14=AG$7,AG$49*$B14+AG$50*$C14+AG$51*$D14+AG$52*$E14,IF($A14+$H$3=AG$7,$A$5*$B14*AG$3+$B$5*$C14*AG$3+$C$5*$D14*AG$3+$D$5*$E14*AG$3,IF($A14+$H$3*2=AG$7,$A$5*$B14*AG$3+$B$5*$C14*AG$3+$C$5*$D14*AG$3+$D$5*$E14*AG$3,IF($A14+$H$3*3=AG$7,$A$5*$B14*AG$3+$B$5*$C14*AG$3+$C$5*$D14*AG$3+$D$5*$E14*AG$3,IF($A14+$H$3*4=AG$7,$A$5*$B14*AG$3+$B$5*$C14*AG$3+$C$5*$D14*AG$3+$D$5*$E14*AG$3,IF($A14+$H$3*5=AG$7,$A$5*$B14*AG$3+$B$5*$C14*AG$3+$C$5*$D14*AG$3+$D$5*$E14*AG$3,IF($A14+$H$3*6=AG$7,$A$5*$B14*AG$3+$B$5*$C14*AG$3+$C$5*$D14*AG$3+$D$5*$E14*AG$3,IF($A14+$H$3*7=AG$7,$A$5*$B14*AG$3+$B$5*$C14*AG$3+$C$5*$D14*AG$3+$D$5*$E14*AG$3,IF($A14+$H$3*8=AG$7,$A$5*$B14*AG$3+$B$5*$C14*AG$3+$C$5*$D14*AG$3+$D$5*$E14*AG$3,IF($A14+$H$3*9=AG$7,$A$5*$B14*AG$3+$B$5*$C14*AG$3+$C$5*$D14*AG$3+$D$5*$E14*AG$3,IF($A14+$H$3*10=AG$7,$A$5*$B14*AG$3+$B$5*$C14*AG$3+$C$5*$D14*AG$3+$D$5*$E14*AG$3,IF($A14+$H$3*11=AG$7,AG$55*$B14*AG$3+AG$56*$C14*AG$3+AG$57*$D14*AG$3+AG$58*$E14*AG$3,IF($A14+$H$3*12=AG$7,AG$55*$B14*AG$3+AG$56*$C14*AG$3+AG$57*$D14*AG$3+AG$58*$E14*AG$3,IF($A14+$H$3*13=AG$7,AG$55*$B14*AG$3+AG$56*$C14*AG$3+AG$57*$D14*AG$3+AG$58*$E14*AG$3,IF($A14+$H$3*14=AG$7,AG$55*$B14*AG$3+AG$56*$C14*AG$3+AG$57*$D14*AG$3+AG$58*$E14*AG$3,IF($A14+$H$3*15=AG$7,AG$55*$B14*AG$3+AG$56*$C14*AG$3+AG$57*$D14*AG$3+AG$58*$E14*AG$3,IF($A14+$H$3*16=AG$7,AG$60*$B14*AG$3+AG$61*$C14*AG$3+AG$62*$D14*AG$3+AG$63*$E14*AG$3,IF($A14+$H$3*17=AG$7,AG$60*$B14*AG$3+AG$61*$C14*AG$3+AG$62*$D14*AG$3+AG$63*$E14*AG$3,IF($A14+$H$3*18=AG$7,AG$60*$B14*AG$3+AG$61*$C14*AG$3+AG$62*$D14*AG$3+AG$63*$E14*AG$3,IF($A14+$H$3*19=AG$7,AG$60*$B14*AG$3+AG$61*$C14*AG$3+AG$62*$D14*AG$3+AG$63*$E14*AG$3,IF($A14+$H$3*20=AG$7,AG$60*$B14*AG$3+AG$61*$C14*AG$3+AG$62*$D14*AG$3+AG$63*$E14*AG$3,IF($A14+$H$3*21=AG$7,AG$49*$B14*AG$3+AG$50*$C14*AG$3+AG$51*$D14*AG$3+AG$52*$E14*AG$3,IF($A14+$H$3*22=AG$7,AG$49*$B14*AG$3+AG$50*$C14*AG$3+AG$51*$D14*AG$3+AG$52*$E14*AG$3,IF($A14+$H$3*23=AG$7,AG$49*$B14*AG$3+AG$50*$C14*AG$3+AG$51*$D14*AG$3+AG$52*$E14*AG$3,IF($A14+$H$3*24=AG$7,AG$49*$B14*AG$3+AG$50*$C14*AG$3+AG$51*$D14*AG$3+AG$52*$E14*AG$3,IF($A14+$H$3*25=AG$7,AG$49*$B14*AG$3+AG$50*$C14*AG$3+AG$51*$D14*AG$3+AG$52*$E14*AG$3,IF($A14+$H$3*26=AG$7,AG$49*$B14*AG$3+AG$50*$C14*AG$3+AG$51*$D14*AG$3+AG$52*$E14*AG$3,IF($A14+$H$3*27=AG$7,AG$49*$B14*AG$3+AG$50*$C14*AG$3+AG$51*$D14*AG$3+AG$52*$E14*AG$3,IF($A14+$H$3*28=AG$7,AG$49*$B14*AG$3+AG$50*$C14*AG$3+AG$51*$D14*AG$3+AG$52*$E14*AG$3,IF($A14+$H$3*29=AG$7,AG$49*$B14*AG$3+AG$50*$C14*AG$3+AG$51*$D14*AG$3+AG$52*$E14*AG$3,IF($A14+$H$3*30=AG$7,AG$49*$B14*AG$3+AG$50*$C14*AG$3+AG$51*$D14*AG$3+AG$52*$E14*AG$3,IF($A14+$H$3*31=AG$7,AG$49*$B14*AG$3+AG$50*$C14*AG$3+AG$51*$D14*AG$3+AG$52*$E14*AG$3,IF($A14+$H$3*32=AG$7,AG$49*$B14*AG$3+AG$50*$C14*AG$3+AG$51*$D14*AG$3+AG$52*$E14*AG$3,IF($A14+$H$3*33=AG$7,AG$49*$B14*AG$3+AG$50*$C14*AG$3+AG$51*$D14*AG$3+AG$52*$E14*AG$3,IF($A14+$H$3*34=AG$7,AG$49*$B14*AG$3+AG$50*$C14*AG$3+AG$51*$D14*AG$3+AG$52*$E14*AG$3,IF($A14+$H$3*35=AG$7,AG$49*$B14*AG$3+AG$50*$C14*AG$3+AG$51*$D14*AG$3+AG$52*$E14*AG$3,IF($A14+$H$3*36=AG$7,AG$49*$B14*AG$3+AG$50*$C14*AG$3+AG$51*$D14*AG$3+AG$52*$E14*AG$3,IF($A14+$H$3*37=AG$7,AG$49*$B14*AG$3+AG$50*$C14*AG$3+AG$51*$D14*AG$3+AG$52*$E14*AG$3,IF($A14+$H$3*38=AG$7,AG$49*$B14*AG$3+AG$50*$C14*AG$3+AG$51*$D14*AG$3+AG$52*$E14*AG$3,IF($A14+$H$3*39=AG$7,AG$49*$B14*AG$3+AG$50*$C14*AG$3+AG$51*$D14*AG$3+AG$52*$E14*AG$3,IF($A14+$H$3*40=AG$7,AG$49*$B14*AG$3+AG$50*$C14*AG$3+AG$51*$D14*AG$3+AG$52*$E14*AG$3,0)))))))))))))))))))))))))))))))))))))))))*Warranty!$AC$47</f>
        <v>1291.3863428179816</v>
      </c>
      <c r="AH14" s="124">
        <f>IF($A14=AH$7,AH$49*$B14+AH$50*$C14+AH$51*$D14+AH$52*$E14,IF($A14+$H$3=AH$7,$A$5*$B14*AH$3+$B$5*$C14*AH$3+$C$5*$D14*AH$3+$D$5*$E14*AH$3,IF($A14+$H$3*2=AH$7,$A$5*$B14*AH$3+$B$5*$C14*AH$3+$C$5*$D14*AH$3+$D$5*$E14*AH$3,IF($A14+$H$3*3=AH$7,$A$5*$B14*AH$3+$B$5*$C14*AH$3+$C$5*$D14*AH$3+$D$5*$E14*AH$3,IF($A14+$H$3*4=AH$7,$A$5*$B14*AH$3+$B$5*$C14*AH$3+$C$5*$D14*AH$3+$D$5*$E14*AH$3,IF($A14+$H$3*5=AH$7,$A$5*$B14*AH$3+$B$5*$C14*AH$3+$C$5*$D14*AH$3+$D$5*$E14*AH$3,IF($A14+$H$3*6=AH$7,$A$5*$B14*AH$3+$B$5*$C14*AH$3+$C$5*$D14*AH$3+$D$5*$E14*AH$3,IF($A14+$H$3*7=AH$7,$A$5*$B14*AH$3+$B$5*$C14*AH$3+$C$5*$D14*AH$3+$D$5*$E14*AH$3,IF($A14+$H$3*8=AH$7,$A$5*$B14*AH$3+$B$5*$C14*AH$3+$C$5*$D14*AH$3+$D$5*$E14*AH$3,IF($A14+$H$3*9=AH$7,$A$5*$B14*AH$3+$B$5*$C14*AH$3+$C$5*$D14*AH$3+$D$5*$E14*AH$3,IF($A14+$H$3*10=AH$7,$A$5*$B14*AH$3+$B$5*$C14*AH$3+$C$5*$D14*AH$3+$D$5*$E14*AH$3,IF($A14+$H$3*11=AH$7,AH$55*$B14*AH$3+AH$56*$C14*AH$3+AH$57*$D14*AH$3+AH$58*$E14*AH$3,IF($A14+$H$3*12=AH$7,AH$55*$B14*AH$3+AH$56*$C14*AH$3+AH$57*$D14*AH$3+AH$58*$E14*AH$3,IF($A14+$H$3*13=AH$7,AH$55*$B14*AH$3+AH$56*$C14*AH$3+AH$57*$D14*AH$3+AH$58*$E14*AH$3,IF($A14+$H$3*14=AH$7,AH$55*$B14*AH$3+AH$56*$C14*AH$3+AH$57*$D14*AH$3+AH$58*$E14*AH$3,IF($A14+$H$3*15=AH$7,AH$55*$B14*AH$3+AH$56*$C14*AH$3+AH$57*$D14*AH$3+AH$58*$E14*AH$3,IF($A14+$H$3*16=AH$7,AH$60*$B14*AH$3+AH$61*$C14*AH$3+AH$62*$D14*AH$3+AH$63*$E14*AH$3,IF($A14+$H$3*17=AH$7,AH$60*$B14*AH$3+AH$61*$C14*AH$3+AH$62*$D14*AH$3+AH$63*$E14*AH$3,IF($A14+$H$3*18=AH$7,AH$60*$B14*AH$3+AH$61*$C14*AH$3+AH$62*$D14*AH$3+AH$63*$E14*AH$3,IF($A14+$H$3*19=AH$7,AH$60*$B14*AH$3+AH$61*$C14*AH$3+AH$62*$D14*AH$3+AH$63*$E14*AH$3,IF($A14+$H$3*20=AH$7,AH$60*$B14*AH$3+AH$61*$C14*AH$3+AH$62*$D14*AH$3+AH$63*$E14*AH$3,IF($A14+$H$3*21=AH$7,AH$49*$B14*AH$3+AH$50*$C14*AH$3+AH$51*$D14*AH$3+AH$52*$E14*AH$3,IF($A14+$H$3*22=AH$7,AH$49*$B14*AH$3+AH$50*$C14*AH$3+AH$51*$D14*AH$3+AH$52*$E14*AH$3,IF($A14+$H$3*23=AH$7,AH$49*$B14*AH$3+AH$50*$C14*AH$3+AH$51*$D14*AH$3+AH$52*$E14*AH$3,IF($A14+$H$3*24=AH$7,AH$49*$B14*AH$3+AH$50*$C14*AH$3+AH$51*$D14*AH$3+AH$52*$E14*AH$3,IF($A14+$H$3*25=AH$7,AH$49*$B14*AH$3+AH$50*$C14*AH$3+AH$51*$D14*AH$3+AH$52*$E14*AH$3,IF($A14+$H$3*26=AH$7,AH$49*$B14*AH$3+AH$50*$C14*AH$3+AH$51*$D14*AH$3+AH$52*$E14*AH$3,IF($A14+$H$3*27=AH$7,AH$49*$B14*AH$3+AH$50*$C14*AH$3+AH$51*$D14*AH$3+AH$52*$E14*AH$3,IF($A14+$H$3*28=AH$7,AH$49*$B14*AH$3+AH$50*$C14*AH$3+AH$51*$D14*AH$3+AH$52*$E14*AH$3,IF($A14+$H$3*29=AH$7,AH$49*$B14*AH$3+AH$50*$C14*AH$3+AH$51*$D14*AH$3+AH$52*$E14*AH$3,IF($A14+$H$3*30=AH$7,AH$49*$B14*AH$3+AH$50*$C14*AH$3+AH$51*$D14*AH$3+AH$52*$E14*AH$3,IF($A14+$H$3*31=AH$7,AH$49*$B14*AH$3+AH$50*$C14*AH$3+AH$51*$D14*AH$3+AH$52*$E14*AH$3,IF($A14+$H$3*32=AH$7,AH$49*$B14*AH$3+AH$50*$C14*AH$3+AH$51*$D14*AH$3+AH$52*$E14*AH$3,IF($A14+$H$3*33=AH$7,AH$49*$B14*AH$3+AH$50*$C14*AH$3+AH$51*$D14*AH$3+AH$52*$E14*AH$3,IF($A14+$H$3*34=AH$7,AH$49*$B14*AH$3+AH$50*$C14*AH$3+AH$51*$D14*AH$3+AH$52*$E14*AH$3,IF($A14+$H$3*35=AH$7,AH$49*$B14*AH$3+AH$50*$C14*AH$3+AH$51*$D14*AH$3+AH$52*$E14*AH$3,IF($A14+$H$3*36=AH$7,AH$49*$B14*AH$3+AH$50*$C14*AH$3+AH$51*$D14*AH$3+AH$52*$E14*AH$3,IF($A14+$H$3*37=AH$7,AH$49*$B14*AH$3+AH$50*$C14*AH$3+AH$51*$D14*AH$3+AH$52*$E14*AH$3,IF($A14+$H$3*38=AH$7,AH$49*$B14*AH$3+AH$50*$C14*AH$3+AH$51*$D14*AH$3+AH$52*$E14*AH$3,IF($A14+$H$3*39=AH$7,AH$49*$B14*AH$3+AH$50*$C14*AH$3+AH$51*$D14*AH$3+AH$52*$E14*AH$3,IF($A14+$H$3*40=AH$7,AH$49*$B14*AH$3+AH$50*$C14*AH$3+AH$51*$D14*AH$3+AH$52*$E14*AH$3,0)))))))))))))))))))))))))))))))))))))))))*Warranty!$AC$47</f>
        <v>1291.3863428179816</v>
      </c>
      <c r="AI14" s="124">
        <f>IF($A14=AI$7,AI$49*$B14+AI$50*$C14+AI$51*$D14+AI$52*$E14,IF($A14+$H$3=AI$7,$A$5*$B14*AI$3+$B$5*$C14*AI$3+$C$5*$D14*AI$3+$D$5*$E14*AI$3,IF($A14+$H$3*2=AI$7,$A$5*$B14*AI$3+$B$5*$C14*AI$3+$C$5*$D14*AI$3+$D$5*$E14*AI$3,IF($A14+$H$3*3=AI$7,$A$5*$B14*AI$3+$B$5*$C14*AI$3+$C$5*$D14*AI$3+$D$5*$E14*AI$3,IF($A14+$H$3*4=AI$7,$A$5*$B14*AI$3+$B$5*$C14*AI$3+$C$5*$D14*AI$3+$D$5*$E14*AI$3,IF($A14+$H$3*5=AI$7,$A$5*$B14*AI$3+$B$5*$C14*AI$3+$C$5*$D14*AI$3+$D$5*$E14*AI$3,IF($A14+$H$3*6=AI$7,$A$5*$B14*AI$3+$B$5*$C14*AI$3+$C$5*$D14*AI$3+$D$5*$E14*AI$3,IF($A14+$H$3*7=AI$7,$A$5*$B14*AI$3+$B$5*$C14*AI$3+$C$5*$D14*AI$3+$D$5*$E14*AI$3,IF($A14+$H$3*8=AI$7,$A$5*$B14*AI$3+$B$5*$C14*AI$3+$C$5*$D14*AI$3+$D$5*$E14*AI$3,IF($A14+$H$3*9=AI$7,$A$5*$B14*AI$3+$B$5*$C14*AI$3+$C$5*$D14*AI$3+$D$5*$E14*AI$3,IF($A14+$H$3*10=AI$7,$A$5*$B14*AI$3+$B$5*$C14*AI$3+$C$5*$D14*AI$3+$D$5*$E14*AI$3,IF($A14+$H$3*11=AI$7,AI$55*$B14*AI$3+AI$56*$C14*AI$3+AI$57*$D14*AI$3+AI$58*$E14*AI$3,IF($A14+$H$3*12=AI$7,AI$55*$B14*AI$3+AI$56*$C14*AI$3+AI$57*$D14*AI$3+AI$58*$E14*AI$3,IF($A14+$H$3*13=AI$7,AI$55*$B14*AI$3+AI$56*$C14*AI$3+AI$57*$D14*AI$3+AI$58*$E14*AI$3,IF($A14+$H$3*14=AI$7,AI$55*$B14*AI$3+AI$56*$C14*AI$3+AI$57*$D14*AI$3+AI$58*$E14*AI$3,IF($A14+$H$3*15=AI$7,AI$55*$B14*AI$3+AI$56*$C14*AI$3+AI$57*$D14*AI$3+AI$58*$E14*AI$3,IF($A14+$H$3*16=AI$7,AI$60*$B14*AI$3+AI$61*$C14*AI$3+AI$62*$D14*AI$3+AI$63*$E14*AI$3,IF($A14+$H$3*17=AI$7,AI$60*$B14*AI$3+AI$61*$C14*AI$3+AI$62*$D14*AI$3+AI$63*$E14*AI$3,IF($A14+$H$3*18=AI$7,AI$60*$B14*AI$3+AI$61*$C14*AI$3+AI$62*$D14*AI$3+AI$63*$E14*AI$3,IF($A14+$H$3*19=AI$7,AI$60*$B14*AI$3+AI$61*$C14*AI$3+AI$62*$D14*AI$3+AI$63*$E14*AI$3,IF($A14+$H$3*20=AI$7,AI$60*$B14*AI$3+AI$61*$C14*AI$3+AI$62*$D14*AI$3+AI$63*$E14*AI$3,IF($A14+$H$3*21=AI$7,AI$49*$B14*AI$3+AI$50*$C14*AI$3+AI$51*$D14*AI$3+AI$52*$E14*AI$3,IF($A14+$H$3*22=AI$7,AI$49*$B14*AI$3+AI$50*$C14*AI$3+AI$51*$D14*AI$3+AI$52*$E14*AI$3,IF($A14+$H$3*23=AI$7,AI$49*$B14*AI$3+AI$50*$C14*AI$3+AI$51*$D14*AI$3+AI$52*$E14*AI$3,IF($A14+$H$3*24=AI$7,AI$49*$B14*AI$3+AI$50*$C14*AI$3+AI$51*$D14*AI$3+AI$52*$E14*AI$3,IF($A14+$H$3*25=AI$7,AI$49*$B14*AI$3+AI$50*$C14*AI$3+AI$51*$D14*AI$3+AI$52*$E14*AI$3,IF($A14+$H$3*26=AI$7,AI$49*$B14*AI$3+AI$50*$C14*AI$3+AI$51*$D14*AI$3+AI$52*$E14*AI$3,IF($A14+$H$3*27=AI$7,AI$49*$B14*AI$3+AI$50*$C14*AI$3+AI$51*$D14*AI$3+AI$52*$E14*AI$3,IF($A14+$H$3*28=AI$7,AI$49*$B14*AI$3+AI$50*$C14*AI$3+AI$51*$D14*AI$3+AI$52*$E14*AI$3,IF($A14+$H$3*29=AI$7,AI$49*$B14*AI$3+AI$50*$C14*AI$3+AI$51*$D14*AI$3+AI$52*$E14*AI$3,IF($A14+$H$3*30=AI$7,AI$49*$B14*AI$3+AI$50*$C14*AI$3+AI$51*$D14*AI$3+AI$52*$E14*AI$3,IF($A14+$H$3*31=AI$7,AI$49*$B14*AI$3+AI$50*$C14*AI$3+AI$51*$D14*AI$3+AI$52*$E14*AI$3,IF($A14+$H$3*32=AI$7,AI$49*$B14*AI$3+AI$50*$C14*AI$3+AI$51*$D14*AI$3+AI$52*$E14*AI$3,IF($A14+$H$3*33=AI$7,AI$49*$B14*AI$3+AI$50*$C14*AI$3+AI$51*$D14*AI$3+AI$52*$E14*AI$3,IF($A14+$H$3*34=AI$7,AI$49*$B14*AI$3+AI$50*$C14*AI$3+AI$51*$D14*AI$3+AI$52*$E14*AI$3,IF($A14+$H$3*35=AI$7,AI$49*$B14*AI$3+AI$50*$C14*AI$3+AI$51*$D14*AI$3+AI$52*$E14*AI$3,IF($A14+$H$3*36=AI$7,AI$49*$B14*AI$3+AI$50*$C14*AI$3+AI$51*$D14*AI$3+AI$52*$E14*AI$3,IF($A14+$H$3*37=AI$7,AI$49*$B14*AI$3+AI$50*$C14*AI$3+AI$51*$D14*AI$3+AI$52*$E14*AI$3,IF($A14+$H$3*38=AI$7,AI$49*$B14*AI$3+AI$50*$C14*AI$3+AI$51*$D14*AI$3+AI$52*$E14*AI$3,IF($A14+$H$3*39=AI$7,AI$49*$B14*AI$3+AI$50*$C14*AI$3+AI$51*$D14*AI$3+AI$52*$E14*AI$3,IF($A14+$H$3*40=AI$7,AI$49*$B14*AI$3+AI$50*$C14*AI$3+AI$51*$D14*AI$3+AI$52*$E14*AI$3,0)))))))))))))))))))))))))))))))))))))))))*Warranty!$AC$47</f>
        <v>1291.3863428179816</v>
      </c>
      <c r="AJ14" s="124">
        <f>IF($A14=AJ$7,AJ$49*$B14+AJ$50*$C14+AJ$51*$D14+AJ$52*$E14,IF($A14+$H$3=AJ$7,$A$5*$B14*AJ$3+$B$5*$C14*AJ$3+$C$5*$D14*AJ$3+$D$5*$E14*AJ$3,IF($A14+$H$3*2=AJ$7,$A$5*$B14*AJ$3+$B$5*$C14*AJ$3+$C$5*$D14*AJ$3+$D$5*$E14*AJ$3,IF($A14+$H$3*3=AJ$7,$A$5*$B14*AJ$3+$B$5*$C14*AJ$3+$C$5*$D14*AJ$3+$D$5*$E14*AJ$3,IF($A14+$H$3*4=AJ$7,$A$5*$B14*AJ$3+$B$5*$C14*AJ$3+$C$5*$D14*AJ$3+$D$5*$E14*AJ$3,IF($A14+$H$3*5=AJ$7,$A$5*$B14*AJ$3+$B$5*$C14*AJ$3+$C$5*$D14*AJ$3+$D$5*$E14*AJ$3,IF($A14+$H$3*6=AJ$7,$A$5*$B14*AJ$3+$B$5*$C14*AJ$3+$C$5*$D14*AJ$3+$D$5*$E14*AJ$3,IF($A14+$H$3*7=AJ$7,$A$5*$B14*AJ$3+$B$5*$C14*AJ$3+$C$5*$D14*AJ$3+$D$5*$E14*AJ$3,IF($A14+$H$3*8=AJ$7,$A$5*$B14*AJ$3+$B$5*$C14*AJ$3+$C$5*$D14*AJ$3+$D$5*$E14*AJ$3,IF($A14+$H$3*9=AJ$7,$A$5*$B14*AJ$3+$B$5*$C14*AJ$3+$C$5*$D14*AJ$3+$D$5*$E14*AJ$3,IF($A14+$H$3*10=AJ$7,$A$5*$B14*AJ$3+$B$5*$C14*AJ$3+$C$5*$D14*AJ$3+$D$5*$E14*AJ$3,IF($A14+$H$3*11=AJ$7,AJ$55*$B14*AJ$3+AJ$56*$C14*AJ$3+AJ$57*$D14*AJ$3+AJ$58*$E14*AJ$3,IF($A14+$H$3*12=AJ$7,AJ$55*$B14*AJ$3+AJ$56*$C14*AJ$3+AJ$57*$D14*AJ$3+AJ$58*$E14*AJ$3,IF($A14+$H$3*13=AJ$7,AJ$55*$B14*AJ$3+AJ$56*$C14*AJ$3+AJ$57*$D14*AJ$3+AJ$58*$E14*AJ$3,IF($A14+$H$3*14=AJ$7,AJ$55*$B14*AJ$3+AJ$56*$C14*AJ$3+AJ$57*$D14*AJ$3+AJ$58*$E14*AJ$3,IF($A14+$H$3*15=AJ$7,AJ$55*$B14*AJ$3+AJ$56*$C14*AJ$3+AJ$57*$D14*AJ$3+AJ$58*$E14*AJ$3,IF($A14+$H$3*16=AJ$7,AJ$60*$B14*AJ$3+AJ$61*$C14*AJ$3+AJ$62*$D14*AJ$3+AJ$63*$E14*AJ$3,IF($A14+$H$3*17=AJ$7,AJ$60*$B14*AJ$3+AJ$61*$C14*AJ$3+AJ$62*$D14*AJ$3+AJ$63*$E14*AJ$3,IF($A14+$H$3*18=AJ$7,AJ$60*$B14*AJ$3+AJ$61*$C14*AJ$3+AJ$62*$D14*AJ$3+AJ$63*$E14*AJ$3,IF($A14+$H$3*19=AJ$7,AJ$60*$B14*AJ$3+AJ$61*$C14*AJ$3+AJ$62*$D14*AJ$3+AJ$63*$E14*AJ$3,IF($A14+$H$3*20=AJ$7,AJ$60*$B14*AJ$3+AJ$61*$C14*AJ$3+AJ$62*$D14*AJ$3+AJ$63*$E14*AJ$3,IF($A14+$H$3*21=AJ$7,AJ$49*$B14*AJ$3+AJ$50*$C14*AJ$3+AJ$51*$D14*AJ$3+AJ$52*$E14*AJ$3,IF($A14+$H$3*22=AJ$7,AJ$49*$B14*AJ$3+AJ$50*$C14*AJ$3+AJ$51*$D14*AJ$3+AJ$52*$E14*AJ$3,IF($A14+$H$3*23=AJ$7,AJ$49*$B14*AJ$3+AJ$50*$C14*AJ$3+AJ$51*$D14*AJ$3+AJ$52*$E14*AJ$3,IF($A14+$H$3*24=AJ$7,AJ$49*$B14*AJ$3+AJ$50*$C14*AJ$3+AJ$51*$D14*AJ$3+AJ$52*$E14*AJ$3,IF($A14+$H$3*25=AJ$7,AJ$49*$B14*AJ$3+AJ$50*$C14*AJ$3+AJ$51*$D14*AJ$3+AJ$52*$E14*AJ$3,IF($A14+$H$3*26=AJ$7,AJ$49*$B14*AJ$3+AJ$50*$C14*AJ$3+AJ$51*$D14*AJ$3+AJ$52*$E14*AJ$3,IF($A14+$H$3*27=AJ$7,AJ$49*$B14*AJ$3+AJ$50*$C14*AJ$3+AJ$51*$D14*AJ$3+AJ$52*$E14*AJ$3,IF($A14+$H$3*28=AJ$7,AJ$49*$B14*AJ$3+AJ$50*$C14*AJ$3+AJ$51*$D14*AJ$3+AJ$52*$E14*AJ$3,IF($A14+$H$3*29=AJ$7,AJ$49*$B14*AJ$3+AJ$50*$C14*AJ$3+AJ$51*$D14*AJ$3+AJ$52*$E14*AJ$3,IF($A14+$H$3*30=AJ$7,AJ$49*$B14*AJ$3+AJ$50*$C14*AJ$3+AJ$51*$D14*AJ$3+AJ$52*$E14*AJ$3,IF($A14+$H$3*31=AJ$7,AJ$49*$B14*AJ$3+AJ$50*$C14*AJ$3+AJ$51*$D14*AJ$3+AJ$52*$E14*AJ$3,IF($A14+$H$3*32=AJ$7,AJ$49*$B14*AJ$3+AJ$50*$C14*AJ$3+AJ$51*$D14*AJ$3+AJ$52*$E14*AJ$3,IF($A14+$H$3*33=AJ$7,AJ$49*$B14*AJ$3+AJ$50*$C14*AJ$3+AJ$51*$D14*AJ$3+AJ$52*$E14*AJ$3,IF($A14+$H$3*34=AJ$7,AJ$49*$B14*AJ$3+AJ$50*$C14*AJ$3+AJ$51*$D14*AJ$3+AJ$52*$E14*AJ$3,IF($A14+$H$3*35=AJ$7,AJ$49*$B14*AJ$3+AJ$50*$C14*AJ$3+AJ$51*$D14*AJ$3+AJ$52*$E14*AJ$3,IF($A14+$H$3*36=AJ$7,AJ$49*$B14*AJ$3+AJ$50*$C14*AJ$3+AJ$51*$D14*AJ$3+AJ$52*$E14*AJ$3,IF($A14+$H$3*37=AJ$7,AJ$49*$B14*AJ$3+AJ$50*$C14*AJ$3+AJ$51*$D14*AJ$3+AJ$52*$E14*AJ$3,IF($A14+$H$3*38=AJ$7,AJ$49*$B14*AJ$3+AJ$50*$C14*AJ$3+AJ$51*$D14*AJ$3+AJ$52*$E14*AJ$3,IF($A14+$H$3*39=AJ$7,AJ$49*$B14*AJ$3+AJ$50*$C14*AJ$3+AJ$51*$D14*AJ$3+AJ$52*$E14*AJ$3,IF($A14+$H$3*40=AJ$7,AJ$49*$B14*AJ$3+AJ$50*$C14*AJ$3+AJ$51*$D14*AJ$3+AJ$52*$E14*AJ$3,0)))))))))))))))))))))))))))))))))))))))))*Warranty!$AC$47</f>
        <v>1291.3863428179816</v>
      </c>
      <c r="AK14" s="124">
        <f>IF($A14=AK$7,AK$49*$B14+AK$50*$C14+AK$51*$D14+AK$52*$E14,IF($A14+$H$3=AK$7,$A$5*$B14*AK$3+$B$5*$C14*AK$3+$C$5*$D14*AK$3+$D$5*$E14*AK$3,IF($A14+$H$3*2=AK$7,$A$5*$B14*AK$3+$B$5*$C14*AK$3+$C$5*$D14*AK$3+$D$5*$E14*AK$3,IF($A14+$H$3*3=AK$7,$A$5*$B14*AK$3+$B$5*$C14*AK$3+$C$5*$D14*AK$3+$D$5*$E14*AK$3,IF($A14+$H$3*4=AK$7,$A$5*$B14*AK$3+$B$5*$C14*AK$3+$C$5*$D14*AK$3+$D$5*$E14*AK$3,IF($A14+$H$3*5=AK$7,$A$5*$B14*AK$3+$B$5*$C14*AK$3+$C$5*$D14*AK$3+$D$5*$E14*AK$3,IF($A14+$H$3*6=AK$7,$A$5*$B14*AK$3+$B$5*$C14*AK$3+$C$5*$D14*AK$3+$D$5*$E14*AK$3,IF($A14+$H$3*7=AK$7,$A$5*$B14*AK$3+$B$5*$C14*AK$3+$C$5*$D14*AK$3+$D$5*$E14*AK$3,IF($A14+$H$3*8=AK$7,$A$5*$B14*AK$3+$B$5*$C14*AK$3+$C$5*$D14*AK$3+$D$5*$E14*AK$3,IF($A14+$H$3*9=AK$7,$A$5*$B14*AK$3+$B$5*$C14*AK$3+$C$5*$D14*AK$3+$D$5*$E14*AK$3,IF($A14+$H$3*10=AK$7,$A$5*$B14*AK$3+$B$5*$C14*AK$3+$C$5*$D14*AK$3+$D$5*$E14*AK$3,IF($A14+$H$3*11=AK$7,AK$55*$B14*AK$3+AK$56*$C14*AK$3+AK$57*$D14*AK$3+AK$58*$E14*AK$3,IF($A14+$H$3*12=AK$7,AK$55*$B14*AK$3+AK$56*$C14*AK$3+AK$57*$D14*AK$3+AK$58*$E14*AK$3,IF($A14+$H$3*13=AK$7,AK$55*$B14*AK$3+AK$56*$C14*AK$3+AK$57*$D14*AK$3+AK$58*$E14*AK$3,IF($A14+$H$3*14=AK$7,AK$55*$B14*AK$3+AK$56*$C14*AK$3+AK$57*$D14*AK$3+AK$58*$E14*AK$3,IF($A14+$H$3*15=AK$7,AK$55*$B14*AK$3+AK$56*$C14*AK$3+AK$57*$D14*AK$3+AK$58*$E14*AK$3,IF($A14+$H$3*16=AK$7,AK$60*$B14*AK$3+AK$61*$C14*AK$3+AK$62*$D14*AK$3+AK$63*$E14*AK$3,IF($A14+$H$3*17=AK$7,AK$60*$B14*AK$3+AK$61*$C14*AK$3+AK$62*$D14*AK$3+AK$63*$E14*AK$3,IF($A14+$H$3*18=AK$7,AK$60*$B14*AK$3+AK$61*$C14*AK$3+AK$62*$D14*AK$3+AK$63*$E14*AK$3,IF($A14+$H$3*19=AK$7,AK$60*$B14*AK$3+AK$61*$C14*AK$3+AK$62*$D14*AK$3+AK$63*$E14*AK$3,IF($A14+$H$3*20=AK$7,AK$60*$B14*AK$3+AK$61*$C14*AK$3+AK$62*$D14*AK$3+AK$63*$E14*AK$3,IF($A14+$H$3*21=AK$7,AK$49*$B14*AK$3+AK$50*$C14*AK$3+AK$51*$D14*AK$3+AK$52*$E14*AK$3,IF($A14+$H$3*22=AK$7,AK$49*$B14*AK$3+AK$50*$C14*AK$3+AK$51*$D14*AK$3+AK$52*$E14*AK$3,IF($A14+$H$3*23=AK$7,AK$49*$B14*AK$3+AK$50*$C14*AK$3+AK$51*$D14*AK$3+AK$52*$E14*AK$3,IF($A14+$H$3*24=AK$7,AK$49*$B14*AK$3+AK$50*$C14*AK$3+AK$51*$D14*AK$3+AK$52*$E14*AK$3,IF($A14+$H$3*25=AK$7,AK$49*$B14*AK$3+AK$50*$C14*AK$3+AK$51*$D14*AK$3+AK$52*$E14*AK$3,IF($A14+$H$3*26=AK$7,AK$49*$B14*AK$3+AK$50*$C14*AK$3+AK$51*$D14*AK$3+AK$52*$E14*AK$3,IF($A14+$H$3*27=AK$7,AK$49*$B14*AK$3+AK$50*$C14*AK$3+AK$51*$D14*AK$3+AK$52*$E14*AK$3,IF($A14+$H$3*28=AK$7,AK$49*$B14*AK$3+AK$50*$C14*AK$3+AK$51*$D14*AK$3+AK$52*$E14*AK$3,IF($A14+$H$3*29=AK$7,AK$49*$B14*AK$3+AK$50*$C14*AK$3+AK$51*$D14*AK$3+AK$52*$E14*AK$3,IF($A14+$H$3*30=AK$7,AK$49*$B14*AK$3+AK$50*$C14*AK$3+AK$51*$D14*AK$3+AK$52*$E14*AK$3,IF($A14+$H$3*31=AK$7,AK$49*$B14*AK$3+AK$50*$C14*AK$3+AK$51*$D14*AK$3+AK$52*$E14*AK$3,IF($A14+$H$3*32=AK$7,AK$49*$B14*AK$3+AK$50*$C14*AK$3+AK$51*$D14*AK$3+AK$52*$E14*AK$3,IF($A14+$H$3*33=AK$7,AK$49*$B14*AK$3+AK$50*$C14*AK$3+AK$51*$D14*AK$3+AK$52*$E14*AK$3,IF($A14+$H$3*34=AK$7,AK$49*$B14*AK$3+AK$50*$C14*AK$3+AK$51*$D14*AK$3+AK$52*$E14*AK$3,IF($A14+$H$3*35=AK$7,AK$49*$B14*AK$3+AK$50*$C14*AK$3+AK$51*$D14*AK$3+AK$52*$E14*AK$3,IF($A14+$H$3*36=AK$7,AK$49*$B14*AK$3+AK$50*$C14*AK$3+AK$51*$D14*AK$3+AK$52*$E14*AK$3,IF($A14+$H$3*37=AK$7,AK$49*$B14*AK$3+AK$50*$C14*AK$3+AK$51*$D14*AK$3+AK$52*$E14*AK$3,IF($A14+$H$3*38=AK$7,AK$49*$B14*AK$3+AK$50*$C14*AK$3+AK$51*$D14*AK$3+AK$52*$E14*AK$3,IF($A14+$H$3*39=AK$7,AK$49*$B14*AK$3+AK$50*$C14*AK$3+AK$51*$D14*AK$3+AK$52*$E14*AK$3,IF($A14+$H$3*40=AK$7,AK$49*$B14*AK$3+AK$50*$C14*AK$3+AK$51*$D14*AK$3+AK$52*$E14*AK$3,0)))))))))))))))))))))))))))))))))))))))))*Warranty!$AD$47</f>
        <v>1323.1743143335009</v>
      </c>
      <c r="AL14" s="124">
        <f>IF($A14=AL$7,AL$49*$B14+AL$50*$C14+AL$51*$D14+AL$52*$E14,IF($A14+$H$3=AL$7,$A$5*$B14*AL$3+$B$5*$C14*AL$3+$C$5*$D14*AL$3+$D$5*$E14*AL$3,IF($A14+$H$3*2=AL$7,$A$5*$B14*AL$3+$B$5*$C14*AL$3+$C$5*$D14*AL$3+$D$5*$E14*AL$3,IF($A14+$H$3*3=AL$7,$A$5*$B14*AL$3+$B$5*$C14*AL$3+$C$5*$D14*AL$3+$D$5*$E14*AL$3,IF($A14+$H$3*4=AL$7,$A$5*$B14*AL$3+$B$5*$C14*AL$3+$C$5*$D14*AL$3+$D$5*$E14*AL$3,IF($A14+$H$3*5=AL$7,$A$5*$B14*AL$3+$B$5*$C14*AL$3+$C$5*$D14*AL$3+$D$5*$E14*AL$3,IF($A14+$H$3*6=AL$7,$A$5*$B14*AL$3+$B$5*$C14*AL$3+$C$5*$D14*AL$3+$D$5*$E14*AL$3,IF($A14+$H$3*7=AL$7,$A$5*$B14*AL$3+$B$5*$C14*AL$3+$C$5*$D14*AL$3+$D$5*$E14*AL$3,IF($A14+$H$3*8=AL$7,$A$5*$B14*AL$3+$B$5*$C14*AL$3+$C$5*$D14*AL$3+$D$5*$E14*AL$3,IF($A14+$H$3*9=AL$7,$A$5*$B14*AL$3+$B$5*$C14*AL$3+$C$5*$D14*AL$3+$D$5*$E14*AL$3,IF($A14+$H$3*10=AL$7,$A$5*$B14*AL$3+$B$5*$C14*AL$3+$C$5*$D14*AL$3+$D$5*$E14*AL$3,IF($A14+$H$3*11=AL$7,AL$55*$B14*AL$3+AL$56*$C14*AL$3+AL$57*$D14*AL$3+AL$58*$E14*AL$3,IF($A14+$H$3*12=AL$7,AL$55*$B14*AL$3+AL$56*$C14*AL$3+AL$57*$D14*AL$3+AL$58*$E14*AL$3,IF($A14+$H$3*13=AL$7,AL$55*$B14*AL$3+AL$56*$C14*AL$3+AL$57*$D14*AL$3+AL$58*$E14*AL$3,IF($A14+$H$3*14=AL$7,AL$55*$B14*AL$3+AL$56*$C14*AL$3+AL$57*$D14*AL$3+AL$58*$E14*AL$3,IF($A14+$H$3*15=AL$7,AL$55*$B14*AL$3+AL$56*$C14*AL$3+AL$57*$D14*AL$3+AL$58*$E14*AL$3,IF($A14+$H$3*16=AL$7,AL$60*$B14*AL$3+AL$61*$C14*AL$3+AL$62*$D14*AL$3+AL$63*$E14*AL$3,IF($A14+$H$3*17=AL$7,AL$60*$B14*AL$3+AL$61*$C14*AL$3+AL$62*$D14*AL$3+AL$63*$E14*AL$3,IF($A14+$H$3*18=AL$7,AL$60*$B14*AL$3+AL$61*$C14*AL$3+AL$62*$D14*AL$3+AL$63*$E14*AL$3,IF($A14+$H$3*19=AL$7,AL$60*$B14*AL$3+AL$61*$C14*AL$3+AL$62*$D14*AL$3+AL$63*$E14*AL$3,IF($A14+$H$3*20=AL$7,AL$60*$B14*AL$3+AL$61*$C14*AL$3+AL$62*$D14*AL$3+AL$63*$E14*AL$3,IF($A14+$H$3*21=AL$7,AL$49*$B14*AL$3+AL$50*$C14*AL$3+AL$51*$D14*AL$3+AL$52*$E14*AL$3,IF($A14+$H$3*22=AL$7,AL$49*$B14*AL$3+AL$50*$C14*AL$3+AL$51*$D14*AL$3+AL$52*$E14*AL$3,IF($A14+$H$3*23=AL$7,AL$49*$B14*AL$3+AL$50*$C14*AL$3+AL$51*$D14*AL$3+AL$52*$E14*AL$3,IF($A14+$H$3*24=AL$7,AL$49*$B14*AL$3+AL$50*$C14*AL$3+AL$51*$D14*AL$3+AL$52*$E14*AL$3,IF($A14+$H$3*25=AL$7,AL$49*$B14*AL$3+AL$50*$C14*AL$3+AL$51*$D14*AL$3+AL$52*$E14*AL$3,IF($A14+$H$3*26=AL$7,AL$49*$B14*AL$3+AL$50*$C14*AL$3+AL$51*$D14*AL$3+AL$52*$E14*AL$3,IF($A14+$H$3*27=AL$7,AL$49*$B14*AL$3+AL$50*$C14*AL$3+AL$51*$D14*AL$3+AL$52*$E14*AL$3,IF($A14+$H$3*28=AL$7,AL$49*$B14*AL$3+AL$50*$C14*AL$3+AL$51*$D14*AL$3+AL$52*$E14*AL$3,IF($A14+$H$3*29=AL$7,AL$49*$B14*AL$3+AL$50*$C14*AL$3+AL$51*$D14*AL$3+AL$52*$E14*AL$3,IF($A14+$H$3*30=AL$7,AL$49*$B14*AL$3+AL$50*$C14*AL$3+AL$51*$D14*AL$3+AL$52*$E14*AL$3,IF($A14+$H$3*31=AL$7,AL$49*$B14*AL$3+AL$50*$C14*AL$3+AL$51*$D14*AL$3+AL$52*$E14*AL$3,IF($A14+$H$3*32=AL$7,AL$49*$B14*AL$3+AL$50*$C14*AL$3+AL$51*$D14*AL$3+AL$52*$E14*AL$3,IF($A14+$H$3*33=AL$7,AL$49*$B14*AL$3+AL$50*$C14*AL$3+AL$51*$D14*AL$3+AL$52*$E14*AL$3,IF($A14+$H$3*34=AL$7,AL$49*$B14*AL$3+AL$50*$C14*AL$3+AL$51*$D14*AL$3+AL$52*$E14*AL$3,IF($A14+$H$3*35=AL$7,AL$49*$B14*AL$3+AL$50*$C14*AL$3+AL$51*$D14*AL$3+AL$52*$E14*AL$3,IF($A14+$H$3*36=AL$7,AL$49*$B14*AL$3+AL$50*$C14*AL$3+AL$51*$D14*AL$3+AL$52*$E14*AL$3,IF($A14+$H$3*37=AL$7,AL$49*$B14*AL$3+AL$50*$C14*AL$3+AL$51*$D14*AL$3+AL$52*$E14*AL$3,IF($A14+$H$3*38=AL$7,AL$49*$B14*AL$3+AL$50*$C14*AL$3+AL$51*$D14*AL$3+AL$52*$E14*AL$3,IF($A14+$H$3*39=AL$7,AL$49*$B14*AL$3+AL$50*$C14*AL$3+AL$51*$D14*AL$3+AL$52*$E14*AL$3,IF($A14+$H$3*40=AL$7,AL$49*$B14*AL$3+AL$50*$C14*AL$3+AL$51*$D14*AL$3+AL$52*$E14*AL$3,0)))))))))))))))))))))))))))))))))))))))))*Warranty!$AD$47</f>
        <v>1323.1743143335009</v>
      </c>
      <c r="AM14" s="124">
        <f>IF($A14=AM$7,AM$49*$B14+AM$50*$C14+AM$51*$D14+AM$52*$E14,IF($A14+$H$3=AM$7,$A$5*$B14*AM$3+$B$5*$C14*AM$3+$C$5*$D14*AM$3+$D$5*$E14*AM$3,IF($A14+$H$3*2=AM$7,$A$5*$B14*AM$3+$B$5*$C14*AM$3+$C$5*$D14*AM$3+$D$5*$E14*AM$3,IF($A14+$H$3*3=AM$7,$A$5*$B14*AM$3+$B$5*$C14*AM$3+$C$5*$D14*AM$3+$D$5*$E14*AM$3,IF($A14+$H$3*4=AM$7,$A$5*$B14*AM$3+$B$5*$C14*AM$3+$C$5*$D14*AM$3+$D$5*$E14*AM$3,IF($A14+$H$3*5=AM$7,$A$5*$B14*AM$3+$B$5*$C14*AM$3+$C$5*$D14*AM$3+$D$5*$E14*AM$3,IF($A14+$H$3*6=AM$7,$A$5*$B14*AM$3+$B$5*$C14*AM$3+$C$5*$D14*AM$3+$D$5*$E14*AM$3,IF($A14+$H$3*7=AM$7,$A$5*$B14*AM$3+$B$5*$C14*AM$3+$C$5*$D14*AM$3+$D$5*$E14*AM$3,IF($A14+$H$3*8=AM$7,$A$5*$B14*AM$3+$B$5*$C14*AM$3+$C$5*$D14*AM$3+$D$5*$E14*AM$3,IF($A14+$H$3*9=AM$7,$A$5*$B14*AM$3+$B$5*$C14*AM$3+$C$5*$D14*AM$3+$D$5*$E14*AM$3,IF($A14+$H$3*10=AM$7,$A$5*$B14*AM$3+$B$5*$C14*AM$3+$C$5*$D14*AM$3+$D$5*$E14*AM$3,IF($A14+$H$3*11=AM$7,AM$55*$B14*AM$3+AM$56*$C14*AM$3+AM$57*$D14*AM$3+AM$58*$E14*AM$3,IF($A14+$H$3*12=AM$7,AM$55*$B14*AM$3+AM$56*$C14*AM$3+AM$57*$D14*AM$3+AM$58*$E14*AM$3,IF($A14+$H$3*13=AM$7,AM$55*$B14*AM$3+AM$56*$C14*AM$3+AM$57*$D14*AM$3+AM$58*$E14*AM$3,IF($A14+$H$3*14=AM$7,AM$55*$B14*AM$3+AM$56*$C14*AM$3+AM$57*$D14*AM$3+AM$58*$E14*AM$3,IF($A14+$H$3*15=AM$7,AM$55*$B14*AM$3+AM$56*$C14*AM$3+AM$57*$D14*AM$3+AM$58*$E14*AM$3,IF($A14+$H$3*16=AM$7,AM$60*$B14*AM$3+AM$61*$C14*AM$3+AM$62*$D14*AM$3+AM$63*$E14*AM$3,IF($A14+$H$3*17=AM$7,AM$60*$B14*AM$3+AM$61*$C14*AM$3+AM$62*$D14*AM$3+AM$63*$E14*AM$3,IF($A14+$H$3*18=AM$7,AM$60*$B14*AM$3+AM$61*$C14*AM$3+AM$62*$D14*AM$3+AM$63*$E14*AM$3,IF($A14+$H$3*19=AM$7,AM$60*$B14*AM$3+AM$61*$C14*AM$3+AM$62*$D14*AM$3+AM$63*$E14*AM$3,IF($A14+$H$3*20=AM$7,AM$60*$B14*AM$3+AM$61*$C14*AM$3+AM$62*$D14*AM$3+AM$63*$E14*AM$3,IF($A14+$H$3*21=AM$7,AM$49*$B14*AM$3+AM$50*$C14*AM$3+AM$51*$D14*AM$3+AM$52*$E14*AM$3,IF($A14+$H$3*22=AM$7,AM$49*$B14*AM$3+AM$50*$C14*AM$3+AM$51*$D14*AM$3+AM$52*$E14*AM$3,IF($A14+$H$3*23=AM$7,AM$49*$B14*AM$3+AM$50*$C14*AM$3+AM$51*$D14*AM$3+AM$52*$E14*AM$3,IF($A14+$H$3*24=AM$7,AM$49*$B14*AM$3+AM$50*$C14*AM$3+AM$51*$D14*AM$3+AM$52*$E14*AM$3,IF($A14+$H$3*25=AM$7,AM$49*$B14*AM$3+AM$50*$C14*AM$3+AM$51*$D14*AM$3+AM$52*$E14*AM$3,IF($A14+$H$3*26=AM$7,AM$49*$B14*AM$3+AM$50*$C14*AM$3+AM$51*$D14*AM$3+AM$52*$E14*AM$3,IF($A14+$H$3*27=AM$7,AM$49*$B14*AM$3+AM$50*$C14*AM$3+AM$51*$D14*AM$3+AM$52*$E14*AM$3,IF($A14+$H$3*28=AM$7,AM$49*$B14*AM$3+AM$50*$C14*AM$3+AM$51*$D14*AM$3+AM$52*$E14*AM$3,IF($A14+$H$3*29=AM$7,AM$49*$B14*AM$3+AM$50*$C14*AM$3+AM$51*$D14*AM$3+AM$52*$E14*AM$3,IF($A14+$H$3*30=AM$7,AM$49*$B14*AM$3+AM$50*$C14*AM$3+AM$51*$D14*AM$3+AM$52*$E14*AM$3,IF($A14+$H$3*31=AM$7,AM$49*$B14*AM$3+AM$50*$C14*AM$3+AM$51*$D14*AM$3+AM$52*$E14*AM$3,IF($A14+$H$3*32=AM$7,AM$49*$B14*AM$3+AM$50*$C14*AM$3+AM$51*$D14*AM$3+AM$52*$E14*AM$3,IF($A14+$H$3*33=AM$7,AM$49*$B14*AM$3+AM$50*$C14*AM$3+AM$51*$D14*AM$3+AM$52*$E14*AM$3,IF($A14+$H$3*34=AM$7,AM$49*$B14*AM$3+AM$50*$C14*AM$3+AM$51*$D14*AM$3+AM$52*$E14*AM$3,IF($A14+$H$3*35=AM$7,AM$49*$B14*AM$3+AM$50*$C14*AM$3+AM$51*$D14*AM$3+AM$52*$E14*AM$3,IF($A14+$H$3*36=AM$7,AM$49*$B14*AM$3+AM$50*$C14*AM$3+AM$51*$D14*AM$3+AM$52*$E14*AM$3,IF($A14+$H$3*37=AM$7,AM$49*$B14*AM$3+AM$50*$C14*AM$3+AM$51*$D14*AM$3+AM$52*$E14*AM$3,IF($A14+$H$3*38=AM$7,AM$49*$B14*AM$3+AM$50*$C14*AM$3+AM$51*$D14*AM$3+AM$52*$E14*AM$3,IF($A14+$H$3*39=AM$7,AM$49*$B14*AM$3+AM$50*$C14*AM$3+AM$51*$D14*AM$3+AM$52*$E14*AM$3,IF($A14+$H$3*40=AM$7,AM$49*$B14*AM$3+AM$50*$C14*AM$3+AM$51*$D14*AM$3+AM$52*$E14*AM$3,0)))))))))))))))))))))))))))))))))))))))))*Warranty!$AD$47</f>
        <v>1323.1743143335009</v>
      </c>
      <c r="AN14" s="124">
        <f>IF($A14=AN$7,AN$49*$B14+AN$50*$C14+AN$51*$D14+AN$52*$E14,IF($A14+$H$3=AN$7,$A$5*$B14*AN$3+$B$5*$C14*AN$3+$C$5*$D14*AN$3+$D$5*$E14*AN$3,IF($A14+$H$3*2=AN$7,$A$5*$B14*AN$3+$B$5*$C14*AN$3+$C$5*$D14*AN$3+$D$5*$E14*AN$3,IF($A14+$H$3*3=AN$7,$A$5*$B14*AN$3+$B$5*$C14*AN$3+$C$5*$D14*AN$3+$D$5*$E14*AN$3,IF($A14+$H$3*4=AN$7,$A$5*$B14*AN$3+$B$5*$C14*AN$3+$C$5*$D14*AN$3+$D$5*$E14*AN$3,IF($A14+$H$3*5=AN$7,$A$5*$B14*AN$3+$B$5*$C14*AN$3+$C$5*$D14*AN$3+$D$5*$E14*AN$3,IF($A14+$H$3*6=AN$7,$A$5*$B14*AN$3+$B$5*$C14*AN$3+$C$5*$D14*AN$3+$D$5*$E14*AN$3,IF($A14+$H$3*7=AN$7,$A$5*$B14*AN$3+$B$5*$C14*AN$3+$C$5*$D14*AN$3+$D$5*$E14*AN$3,IF($A14+$H$3*8=AN$7,$A$5*$B14*AN$3+$B$5*$C14*AN$3+$C$5*$D14*AN$3+$D$5*$E14*AN$3,IF($A14+$H$3*9=AN$7,$A$5*$B14*AN$3+$B$5*$C14*AN$3+$C$5*$D14*AN$3+$D$5*$E14*AN$3,IF($A14+$H$3*10=AN$7,$A$5*$B14*AN$3+$B$5*$C14*AN$3+$C$5*$D14*AN$3+$D$5*$E14*AN$3,IF($A14+$H$3*11=AN$7,AN$55*$B14*AN$3+AN$56*$C14*AN$3+AN$57*$D14*AN$3+AN$58*$E14*AN$3,IF($A14+$H$3*12=AN$7,AN$55*$B14*AN$3+AN$56*$C14*AN$3+AN$57*$D14*AN$3+AN$58*$E14*AN$3,IF($A14+$H$3*13=AN$7,AN$55*$B14*AN$3+AN$56*$C14*AN$3+AN$57*$D14*AN$3+AN$58*$E14*AN$3,IF($A14+$H$3*14=AN$7,AN$55*$B14*AN$3+AN$56*$C14*AN$3+AN$57*$D14*AN$3+AN$58*$E14*AN$3,IF($A14+$H$3*15=AN$7,AN$55*$B14*AN$3+AN$56*$C14*AN$3+AN$57*$D14*AN$3+AN$58*$E14*AN$3,IF($A14+$H$3*16=AN$7,AN$60*$B14*AN$3+AN$61*$C14*AN$3+AN$62*$D14*AN$3+AN$63*$E14*AN$3,IF($A14+$H$3*17=AN$7,AN$60*$B14*AN$3+AN$61*$C14*AN$3+AN$62*$D14*AN$3+AN$63*$E14*AN$3,IF($A14+$H$3*18=AN$7,AN$60*$B14*AN$3+AN$61*$C14*AN$3+AN$62*$D14*AN$3+AN$63*$E14*AN$3,IF($A14+$H$3*19=AN$7,AN$60*$B14*AN$3+AN$61*$C14*AN$3+AN$62*$D14*AN$3+AN$63*$E14*AN$3,IF($A14+$H$3*20=AN$7,AN$60*$B14*AN$3+AN$61*$C14*AN$3+AN$62*$D14*AN$3+AN$63*$E14*AN$3,IF($A14+$H$3*21=AN$7,AN$49*$B14*AN$3+AN$50*$C14*AN$3+AN$51*$D14*AN$3+AN$52*$E14*AN$3,IF($A14+$H$3*22=AN$7,AN$49*$B14*AN$3+AN$50*$C14*AN$3+AN$51*$D14*AN$3+AN$52*$E14*AN$3,IF($A14+$H$3*23=AN$7,AN$49*$B14*AN$3+AN$50*$C14*AN$3+AN$51*$D14*AN$3+AN$52*$E14*AN$3,IF($A14+$H$3*24=AN$7,AN$49*$B14*AN$3+AN$50*$C14*AN$3+AN$51*$D14*AN$3+AN$52*$E14*AN$3,IF($A14+$H$3*25=AN$7,AN$49*$B14*AN$3+AN$50*$C14*AN$3+AN$51*$D14*AN$3+AN$52*$E14*AN$3,IF($A14+$H$3*26=AN$7,AN$49*$B14*AN$3+AN$50*$C14*AN$3+AN$51*$D14*AN$3+AN$52*$E14*AN$3,IF($A14+$H$3*27=AN$7,AN$49*$B14*AN$3+AN$50*$C14*AN$3+AN$51*$D14*AN$3+AN$52*$E14*AN$3,IF($A14+$H$3*28=AN$7,AN$49*$B14*AN$3+AN$50*$C14*AN$3+AN$51*$D14*AN$3+AN$52*$E14*AN$3,IF($A14+$H$3*29=AN$7,AN$49*$B14*AN$3+AN$50*$C14*AN$3+AN$51*$D14*AN$3+AN$52*$E14*AN$3,IF($A14+$H$3*30=AN$7,AN$49*$B14*AN$3+AN$50*$C14*AN$3+AN$51*$D14*AN$3+AN$52*$E14*AN$3,IF($A14+$H$3*31=AN$7,AN$49*$B14*AN$3+AN$50*$C14*AN$3+AN$51*$D14*AN$3+AN$52*$E14*AN$3,IF($A14+$H$3*32=AN$7,AN$49*$B14*AN$3+AN$50*$C14*AN$3+AN$51*$D14*AN$3+AN$52*$E14*AN$3,IF($A14+$H$3*33=AN$7,AN$49*$B14*AN$3+AN$50*$C14*AN$3+AN$51*$D14*AN$3+AN$52*$E14*AN$3,IF($A14+$H$3*34=AN$7,AN$49*$B14*AN$3+AN$50*$C14*AN$3+AN$51*$D14*AN$3+AN$52*$E14*AN$3,IF($A14+$H$3*35=AN$7,AN$49*$B14*AN$3+AN$50*$C14*AN$3+AN$51*$D14*AN$3+AN$52*$E14*AN$3,IF($A14+$H$3*36=AN$7,AN$49*$B14*AN$3+AN$50*$C14*AN$3+AN$51*$D14*AN$3+AN$52*$E14*AN$3,IF($A14+$H$3*37=AN$7,AN$49*$B14*AN$3+AN$50*$C14*AN$3+AN$51*$D14*AN$3+AN$52*$E14*AN$3,IF($A14+$H$3*38=AN$7,AN$49*$B14*AN$3+AN$50*$C14*AN$3+AN$51*$D14*AN$3+AN$52*$E14*AN$3,IF($A14+$H$3*39=AN$7,AN$49*$B14*AN$3+AN$50*$C14*AN$3+AN$51*$D14*AN$3+AN$52*$E14*AN$3,IF($A14+$H$3*40=AN$7,AN$49*$B14*AN$3+AN$50*$C14*AN$3+AN$51*$D14*AN$3+AN$52*$E14*AN$3,0)))))))))))))))))))))))))))))))))))))))))*Warranty!$AD$47</f>
        <v>1323.1743143335009</v>
      </c>
      <c r="AO14" s="124">
        <f>IF($A14=AO$7,AO$49*$B14+AO$50*$C14+AO$51*$D14+AO$52*$E14,IF($A14+$H$3=AO$7,$A$5*$B14*AO$3+$B$5*$C14*AO$3+$C$5*$D14*AO$3+$D$5*$E14*AO$3,IF($A14+$H$3*2=AO$7,$A$5*$B14*AO$3+$B$5*$C14*AO$3+$C$5*$D14*AO$3+$D$5*$E14*AO$3,IF($A14+$H$3*3=AO$7,$A$5*$B14*AO$3+$B$5*$C14*AO$3+$C$5*$D14*AO$3+$D$5*$E14*AO$3,IF($A14+$H$3*4=AO$7,$A$5*$B14*AO$3+$B$5*$C14*AO$3+$C$5*$D14*AO$3+$D$5*$E14*AO$3,IF($A14+$H$3*5=AO$7,$A$5*$B14*AO$3+$B$5*$C14*AO$3+$C$5*$D14*AO$3+$D$5*$E14*AO$3,IF($A14+$H$3*6=AO$7,$A$5*$B14*AO$3+$B$5*$C14*AO$3+$C$5*$D14*AO$3+$D$5*$E14*AO$3,IF($A14+$H$3*7=AO$7,$A$5*$B14*AO$3+$B$5*$C14*AO$3+$C$5*$D14*AO$3+$D$5*$E14*AO$3,IF($A14+$H$3*8=AO$7,$A$5*$B14*AO$3+$B$5*$C14*AO$3+$C$5*$D14*AO$3+$D$5*$E14*AO$3,IF($A14+$H$3*9=AO$7,$A$5*$B14*AO$3+$B$5*$C14*AO$3+$C$5*$D14*AO$3+$D$5*$E14*AO$3,IF($A14+$H$3*10=AO$7,$A$5*$B14*AO$3+$B$5*$C14*AO$3+$C$5*$D14*AO$3+$D$5*$E14*AO$3,IF($A14+$H$3*11=AO$7,AO$55*$B14*AO$3+AO$56*$C14*AO$3+AO$57*$D14*AO$3+AO$58*$E14*AO$3,IF($A14+$H$3*12=AO$7,AO$55*$B14*AO$3+AO$56*$C14*AO$3+AO$57*$D14*AO$3+AO$58*$E14*AO$3,IF($A14+$H$3*13=AO$7,AO$55*$B14*AO$3+AO$56*$C14*AO$3+AO$57*$D14*AO$3+AO$58*$E14*AO$3,IF($A14+$H$3*14=AO$7,AO$55*$B14*AO$3+AO$56*$C14*AO$3+AO$57*$D14*AO$3+AO$58*$E14*AO$3,IF($A14+$H$3*15=AO$7,AO$55*$B14*AO$3+AO$56*$C14*AO$3+AO$57*$D14*AO$3+AO$58*$E14*AO$3,IF($A14+$H$3*16=AO$7,AO$60*$B14*AO$3+AO$61*$C14*AO$3+AO$62*$D14*AO$3+AO$63*$E14*AO$3,IF($A14+$H$3*17=AO$7,AO$60*$B14*AO$3+AO$61*$C14*AO$3+AO$62*$D14*AO$3+AO$63*$E14*AO$3,IF($A14+$H$3*18=AO$7,AO$60*$B14*AO$3+AO$61*$C14*AO$3+AO$62*$D14*AO$3+AO$63*$E14*AO$3,IF($A14+$H$3*19=AO$7,AO$60*$B14*AO$3+AO$61*$C14*AO$3+AO$62*$D14*AO$3+AO$63*$E14*AO$3,IF($A14+$H$3*20=AO$7,AO$60*$B14*AO$3+AO$61*$C14*AO$3+AO$62*$D14*AO$3+AO$63*$E14*AO$3,IF($A14+$H$3*21=AO$7,AO$49*$B14*AO$3+AO$50*$C14*AO$3+AO$51*$D14*AO$3+AO$52*$E14*AO$3,IF($A14+$H$3*22=AO$7,AO$49*$B14*AO$3+AO$50*$C14*AO$3+AO$51*$D14*AO$3+AO$52*$E14*AO$3,IF($A14+$H$3*23=AO$7,AO$49*$B14*AO$3+AO$50*$C14*AO$3+AO$51*$D14*AO$3+AO$52*$E14*AO$3,IF($A14+$H$3*24=AO$7,AO$49*$B14*AO$3+AO$50*$C14*AO$3+AO$51*$D14*AO$3+AO$52*$E14*AO$3,IF($A14+$H$3*25=AO$7,AO$49*$B14*AO$3+AO$50*$C14*AO$3+AO$51*$D14*AO$3+AO$52*$E14*AO$3,IF($A14+$H$3*26=AO$7,AO$49*$B14*AO$3+AO$50*$C14*AO$3+AO$51*$D14*AO$3+AO$52*$E14*AO$3,IF($A14+$H$3*27=AO$7,AO$49*$B14*AO$3+AO$50*$C14*AO$3+AO$51*$D14*AO$3+AO$52*$E14*AO$3,IF($A14+$H$3*28=AO$7,AO$49*$B14*AO$3+AO$50*$C14*AO$3+AO$51*$D14*AO$3+AO$52*$E14*AO$3,IF($A14+$H$3*29=AO$7,AO$49*$B14*AO$3+AO$50*$C14*AO$3+AO$51*$D14*AO$3+AO$52*$E14*AO$3,IF($A14+$H$3*30=AO$7,AO$49*$B14*AO$3+AO$50*$C14*AO$3+AO$51*$D14*AO$3+AO$52*$E14*AO$3,IF($A14+$H$3*31=AO$7,AO$49*$B14*AO$3+AO$50*$C14*AO$3+AO$51*$D14*AO$3+AO$52*$E14*AO$3,IF($A14+$H$3*32=AO$7,AO$49*$B14*AO$3+AO$50*$C14*AO$3+AO$51*$D14*AO$3+AO$52*$E14*AO$3,IF($A14+$H$3*33=AO$7,AO$49*$B14*AO$3+AO$50*$C14*AO$3+AO$51*$D14*AO$3+AO$52*$E14*AO$3,IF($A14+$H$3*34=AO$7,AO$49*$B14*AO$3+AO$50*$C14*AO$3+AO$51*$D14*AO$3+AO$52*$E14*AO$3,IF($A14+$H$3*35=AO$7,AO$49*$B14*AO$3+AO$50*$C14*AO$3+AO$51*$D14*AO$3+AO$52*$E14*AO$3,IF($A14+$H$3*36=AO$7,AO$49*$B14*AO$3+AO$50*$C14*AO$3+AO$51*$D14*AO$3+AO$52*$E14*AO$3,IF($A14+$H$3*37=AO$7,AO$49*$B14*AO$3+AO$50*$C14*AO$3+AO$51*$D14*AO$3+AO$52*$E14*AO$3,IF($A14+$H$3*38=AO$7,AO$49*$B14*AO$3+AO$50*$C14*AO$3+AO$51*$D14*AO$3+AO$52*$E14*AO$3,IF($A14+$H$3*39=AO$7,AO$49*$B14*AO$3+AO$50*$C14*AO$3+AO$51*$D14*AO$3+AO$52*$E14*AO$3,IF($A14+$H$3*40=AO$7,AO$49*$B14*AO$3+AO$50*$C14*AO$3+AO$51*$D14*AO$3+AO$52*$E14*AO$3,0)))))))))))))))))))))))))))))))))))))))))*Warranty!$AD$47</f>
        <v>1323.1743143335009</v>
      </c>
      <c r="AP14" s="124">
        <f t="shared" ref="AP14:AW14" si="23">IF($A14=AP$7,AP$49*$B14+AP$50*$C14+AP$51*$D14+AP$52*$E14,IF($A14+$H$3=AP$7,$A$5*$B14*AP$3+$B$5*$C14*AP$3+$C$5*$D14*AP$3+$D$5*$E14*AP$3,IF($A14+$H$3*2=AP$7,$A$5*$B14*AP$3+$B$5*$C14*AP$3+$C$5*$D14*AP$3+$D$5*$E14*AP$3,IF($A14+$H$3*3=AP$7,$A$5*$B14*AP$3+$B$5*$C14*AP$3+$C$5*$D14*AP$3+$D$5*$E14*AP$3,IF($A14+$H$3*4=AP$7,$A$5*$B14*AP$3+$B$5*$C14*AP$3+$C$5*$D14*AP$3+$D$5*$E14*AP$3,IF($A14+$H$3*5=AP$7,$A$5*$B14*AP$3+$B$5*$C14*AP$3+$C$5*$D14*AP$3+$D$5*$E14*AP$3,IF($A14+$H$3*6=AP$7,$A$5*$B14*AP$3+$B$5*$C14*AP$3+$C$5*$D14*AP$3+$D$5*$E14*AP$3,IF($A14+$H$3*7=AP$7,$A$5*$B14*AP$3+$B$5*$C14*AP$3+$C$5*$D14*AP$3+$D$5*$E14*AP$3,IF($A14+$H$3*8=AP$7,$A$5*$B14*AP$3+$B$5*$C14*AP$3+$C$5*$D14*AP$3+$D$5*$E14*AP$3,IF($A14+$H$3*9=AP$7,$A$5*$B14*AP$3+$B$5*$C14*AP$3+$C$5*$D14*AP$3+$D$5*$E14*AP$3,IF($A14+$H$3*10=AP$7,$A$5*$B14*AP$3+$B$5*$C14*AP$3+$C$5*$D14*AP$3+$D$5*$E14*AP$3,IF($A14+$H$3*11=AP$7,AP$55*$B14*AP$3+AP$56*$C14*AP$3+AP$57*$D14*AP$3+AP$58*$E14*AP$3,IF($A14+$H$3*12=AP$7,AP$55*$B14*AP$3+AP$56*$C14*AP$3+AP$57*$D14*AP$3+AP$58*$E14*AP$3,IF($A14+$H$3*13=AP$7,AP$55*$B14*AP$3+AP$56*$C14*AP$3+AP$57*$D14*AP$3+AP$58*$E14*AP$3,IF($A14+$H$3*14=AP$7,AP$55*$B14*AP$3+AP$56*$C14*AP$3+AP$57*$D14*AP$3+AP$58*$E14*AP$3,IF($A14+$H$3*15=AP$7,AP$55*$B14*AP$3+AP$56*$C14*AP$3+AP$57*$D14*AP$3+AP$58*$E14*AP$3,IF($A14+$H$3*16=AP$7,AP$60*$B14*AP$3+AP$61*$C14*AP$3+AP$62*$D14*AP$3+AP$63*$E14*AP$3,IF($A14+$H$3*17=AP$7,AP$60*$B14*AP$3+AP$61*$C14*AP$3+AP$62*$D14*AP$3+AP$63*$E14*AP$3,IF($A14+$H$3*18=AP$7,AP$60*$B14*AP$3+AP$61*$C14*AP$3+AP$62*$D14*AP$3+AP$63*$E14*AP$3,IF($A14+$H$3*19=AP$7,AP$60*$B14*AP$3+AP$61*$C14*AP$3+AP$62*$D14*AP$3+AP$63*$E14*AP$3,IF($A14+$H$3*20=AP$7,AP$60*$B14*AP$3+AP$61*$C14*AP$3+AP$62*$D14*AP$3+AP$63*$E14*AP$3,IF($A14+$H$3*21=AP$7,AP$49*$B14*AP$3+AP$50*$C14*AP$3+AP$51*$D14*AP$3+AP$52*$E14*AP$3,IF($A14+$H$3*22=AP$7,AP$49*$B14*AP$3+AP$50*$C14*AP$3+AP$51*$D14*AP$3+AP$52*$E14*AP$3,IF($A14+$H$3*23=AP$7,AP$49*$B14*AP$3+AP$50*$C14*AP$3+AP$51*$D14*AP$3+AP$52*$E14*AP$3,IF($A14+$H$3*24=AP$7,AP$49*$B14*AP$3+AP$50*$C14*AP$3+AP$51*$D14*AP$3+AP$52*$E14*AP$3,IF($A14+$H$3*25=AP$7,AP$49*$B14*AP$3+AP$50*$C14*AP$3+AP$51*$D14*AP$3+AP$52*$E14*AP$3,IF($A14+$H$3*26=AP$7,AP$49*$B14*AP$3+AP$50*$C14*AP$3+AP$51*$D14*AP$3+AP$52*$E14*AP$3,IF($A14+$H$3*27=AP$7,AP$49*$B14*AP$3+AP$50*$C14*AP$3+AP$51*$D14*AP$3+AP$52*$E14*AP$3,IF($A14+$H$3*28=AP$7,AP$49*$B14*AP$3+AP$50*$C14*AP$3+AP$51*$D14*AP$3+AP$52*$E14*AP$3,IF($A14+$H$3*29=AP$7,AP$49*$B14*AP$3+AP$50*$C14*AP$3+AP$51*$D14*AP$3+AP$52*$E14*AP$3,IF($A14+$H$3*30=AP$7,AP$49*$B14*AP$3+AP$50*$C14*AP$3+AP$51*$D14*AP$3+AP$52*$E14*AP$3,IF($A14+$H$3*31=AP$7,AP$49*$B14*AP$3+AP$50*$C14*AP$3+AP$51*$D14*AP$3+AP$52*$E14*AP$3,IF($A14+$H$3*32=AP$7,AP$49*$B14*AP$3+AP$50*$C14*AP$3+AP$51*$D14*AP$3+AP$52*$E14*AP$3,IF($A14+$H$3*33=AP$7,AP$49*$B14*AP$3+AP$50*$C14*AP$3+AP$51*$D14*AP$3+AP$52*$E14*AP$3,IF($A14+$H$3*34=AP$7,AP$49*$B14*AP$3+AP$50*$C14*AP$3+AP$51*$D14*AP$3+AP$52*$E14*AP$3,IF($A14+$H$3*35=AP$7,AP$49*$B14*AP$3+AP$50*$C14*AP$3+AP$51*$D14*AP$3+AP$52*$E14*AP$3,IF($A14+$H$3*36=AP$7,AP$49*$B14*AP$3+AP$50*$C14*AP$3+AP$51*$D14*AP$3+AP$52*$E14*AP$3,IF($A14+$H$3*37=AP$7,AP$49*$B14*AP$3+AP$50*$C14*AP$3+AP$51*$D14*AP$3+AP$52*$E14*AP$3,IF($A14+$H$3*38=AP$7,AP$49*$B14*AP$3+AP$50*$C14*AP$3+AP$51*$D14*AP$3+AP$52*$E14*AP$3,IF($A14+$H$3*39=AP$7,AP$49*$B14*AP$3+AP$50*$C14*AP$3+AP$51*$D14*AP$3+AP$52*$E14*AP$3,IF($A14+$H$3*40=AP$7,AP$49*$B14*AP$3+AP$50*$C14*AP$3+AP$51*$D14*AP$3+AP$52*$E14*AP$3,0)))))))))))))))))))))))))))))))))))))))))</f>
        <v>5133.3774888000007</v>
      </c>
      <c r="AQ14" s="124">
        <f t="shared" si="23"/>
        <v>5133.3774888000007</v>
      </c>
      <c r="AR14" s="124">
        <f t="shared" si="23"/>
        <v>5133.3774888000007</v>
      </c>
      <c r="AS14" s="124">
        <f t="shared" si="23"/>
        <v>5133.3774888000007</v>
      </c>
      <c r="AT14" s="124">
        <f t="shared" si="23"/>
        <v>5133.3774888000007</v>
      </c>
      <c r="AU14" s="124">
        <f t="shared" si="23"/>
        <v>5133.3774888000007</v>
      </c>
      <c r="AV14" s="124">
        <f t="shared" si="23"/>
        <v>5133.3774888000007</v>
      </c>
      <c r="AW14" s="124">
        <f t="shared" si="23"/>
        <v>5133.3774888000007</v>
      </c>
      <c r="AX14" s="180">
        <f t="shared" si="1"/>
        <v>567477.57207615708</v>
      </c>
    </row>
    <row r="15" spans="1:50" x14ac:dyDescent="0.2">
      <c r="A15" s="175">
        <f>'QUANTITIES - ALT 2'!A11</f>
        <v>2028</v>
      </c>
      <c r="B15" s="181">
        <f>'QUANTITIES - ALT 1'!L11</f>
        <v>1046</v>
      </c>
      <c r="C15" s="181">
        <f>'QUANTITIES - ALT 1'!M11</f>
        <v>130</v>
      </c>
      <c r="D15" s="181">
        <f>'QUANTITIES - ALT 1'!N11</f>
        <v>34</v>
      </c>
      <c r="E15" s="181">
        <f>'QUANTITIES - ALT 1'!O11</f>
        <v>10</v>
      </c>
      <c r="F15" s="177">
        <f t="shared" si="2"/>
        <v>1220</v>
      </c>
      <c r="G15" s="171"/>
      <c r="H15" s="182">
        <f t="shared" si="11"/>
        <v>437228.84098400001</v>
      </c>
      <c r="I15" s="181">
        <f t="shared" si="12"/>
        <v>52833.144519999994</v>
      </c>
      <c r="J15" s="181">
        <f t="shared" si="13"/>
        <v>18091.920335999996</v>
      </c>
      <c r="K15" s="181">
        <f t="shared" si="14"/>
        <v>5183.8430399999997</v>
      </c>
      <c r="L15" s="183">
        <f t="shared" si="4"/>
        <v>513337.74887999997</v>
      </c>
      <c r="N15" s="158">
        <f t="shared" si="5"/>
        <v>0</v>
      </c>
      <c r="O15" s="158">
        <f t="shared" si="5"/>
        <v>0</v>
      </c>
      <c r="P15" s="158">
        <f t="shared" si="5"/>
        <v>0</v>
      </c>
      <c r="Q15" s="124">
        <f t="shared" si="5"/>
        <v>0</v>
      </c>
      <c r="R15" s="124">
        <f t="shared" si="8"/>
        <v>0</v>
      </c>
      <c r="S15" s="124">
        <f t="shared" si="15"/>
        <v>0</v>
      </c>
      <c r="T15" s="124">
        <f t="shared" si="18"/>
        <v>0</v>
      </c>
      <c r="U15" s="124">
        <f t="shared" si="21"/>
        <v>0</v>
      </c>
      <c r="V15" s="124">
        <f t="shared" ref="V15:V45" si="24">IF($A15=V$7,V$49*$B15+V$50*$C15+V$51*$D15+V$52*$E15,IF($A15+$H$3=V$7,$A$5*$B15*V$3+$B$5*$C15*V$3+$C$5*$D15*V$3+$D$5*$E15*V$3,IF($A15+$H$3*2=V$7,$A$5*$B15*V$3+$B$5*$C15*V$3+$C$5*$D15*V$3+$D$5*$E15*V$3,IF($A15+$H$3*3=V$7,$A$5*$B15*V$3+$B$5*$C15*V$3+$C$5*$D15*V$3+$D$5*$E15*V$3,IF($A15+$H$3*4=V$7,$A$5*$B15*V$3+$B$5*$C15*V$3+$C$5*$D15*V$3+$D$5*$E15*V$3,IF($A15+$H$3*5=V$7,$A$5*$B15*V$3+$B$5*$C15*V$3+$C$5*$D15*V$3+$D$5*$E15*V$3,IF($A15+$H$3*6=V$7,$A$5*$B15*V$3+$B$5*$C15*V$3+$C$5*$D15*V$3+$D$5*$E15*V$3,IF($A15+$H$3*7=V$7,$A$5*$B15*V$3+$B$5*$C15*V$3+$C$5*$D15*V$3+$D$5*$E15*V$3,IF($A15+$H$3*8=V$7,$A$5*$B15*V$3+$B$5*$C15*V$3+$C$5*$D15*V$3+$D$5*$E15*V$3,IF($A15+$H$3*9=V$7,$A$5*$B15*V$3+$B$5*$C15*V$3+$C$5*$D15*V$3+$D$5*$E15*V$3,IF($A15+$H$3*10=V$7,$A$5*$B15*V$3+$B$5*$C15*V$3+$C$5*$D15*V$3+$D$5*$E15*V$3,IF($A15+$H$3*11=V$7,V$55*$B15*V$3+V$56*$C15*V$3+V$57*$D15*V$3+V$58*$E15*V$3,IF($A15+$H$3*12=V$7,V$55*$B15*V$3+V$56*$C15*V$3+V$57*$D15*V$3+V$58*$E15*V$3,IF($A15+$H$3*13=V$7,V$55*$B15*V$3+V$56*$C15*V$3+V$57*$D15*V$3+V$58*$E15*V$3,IF($A15+$H$3*14=V$7,V$55*$B15*V$3+V$56*$C15*V$3+V$57*$D15*V$3+V$58*$E15*V$3,IF($A15+$H$3*15=V$7,V$55*$B15*V$3+V$56*$C15*V$3+V$57*$D15*V$3+V$58*$E15*V$3,IF($A15+$H$3*16=V$7,V$60*$B15*V$3+V$61*$C15*V$3+V$62*$D15*V$3+V$63*$E15*V$3,IF($A15+$H$3*17=V$7,V$60*$B15*V$3+V$61*$C15*V$3+V$62*$D15*V$3+V$63*$E15*V$3,IF($A15+$H$3*18=V$7,V$60*$B15*V$3+V$61*$C15*V$3+V$62*$D15*V$3+V$63*$E15*V$3,IF($A15+$H$3*19=V$7,V$60*$B15*V$3+V$61*$C15*V$3+V$62*$D15*V$3+V$63*$E15*V$3,IF($A15+$H$3*20=V$7,V$60*$B15*V$3+V$61*$C15*V$3+V$62*$D15*V$3+V$63*$E15*V$3,IF($A15+$H$3*21=V$7,V$49*$B15*V$3+V$50*$C15*V$3+V$51*$D15*V$3+V$52*$E15*V$3,IF($A15+$H$3*22=V$7,V$49*$B15*V$3+V$50*$C15*V$3+V$51*$D15*V$3+V$52*$E15*V$3,IF($A15+$H$3*23=V$7,V$49*$B15*V$3+V$50*$C15*V$3+V$51*$D15*V$3+V$52*$E15*V$3,IF($A15+$H$3*24=V$7,V$49*$B15*V$3+V$50*$C15*V$3+V$51*$D15*V$3+V$52*$E15*V$3,IF($A15+$H$3*25=V$7,V$49*$B15*V$3+V$50*$C15*V$3+V$51*$D15*V$3+V$52*$E15*V$3,IF($A15+$H$3*26=V$7,V$49*$B15*V$3+V$50*$C15*V$3+V$51*$D15*V$3+V$52*$E15*V$3,IF($A15+$H$3*27=V$7,V$49*$B15*V$3+V$50*$C15*V$3+V$51*$D15*V$3+V$52*$E15*V$3,IF($A15+$H$3*28=V$7,V$49*$B15*V$3+V$50*$C15*V$3+V$51*$D15*V$3+V$52*$E15*V$3,IF($A15+$H$3*29=V$7,V$49*$B15*V$3+V$50*$C15*V$3+V$51*$D15*V$3+V$52*$E15*V$3,IF($A15+$H$3*30=V$7,V$49*$B15*V$3+V$50*$C15*V$3+V$51*$D15*V$3+V$52*$E15*V$3,IF($A15+$H$3*31=V$7,V$49*$B15*V$3+V$50*$C15*V$3+V$51*$D15*V$3+V$52*$E15*V$3,IF($A15+$H$3*32=V$7,V$49*$B15*V$3+V$50*$C15*V$3+V$51*$D15*V$3+V$52*$E15*V$3,IF($A15+$H$3*33=V$7,V$49*$B15*V$3+V$50*$C15*V$3+V$51*$D15*V$3+V$52*$E15*V$3,IF($A15+$H$3*34=V$7,V$49*$B15*V$3+V$50*$C15*V$3+V$51*$D15*V$3+V$52*$E15*V$3,IF($A15+$H$3*35=V$7,V$49*$B15*V$3+V$50*$C15*V$3+V$51*$D15*V$3+V$52*$E15*V$3,IF($A15+$H$3*36=V$7,V$49*$B15*V$3+V$50*$C15*V$3+V$51*$D15*V$3+V$52*$E15*V$3,IF($A15+$H$3*37=V$7,V$49*$B15*V$3+V$50*$C15*V$3+V$51*$D15*V$3+V$52*$E15*V$3,IF($A15+$H$3*38=V$7,V$49*$B15*V$3+V$50*$C15*V$3+V$51*$D15*V$3+V$52*$E15*V$3,IF($A15+$H$3*39=V$7,V$49*$B15*V$3+V$50*$C15*V$3+V$51*$D15*V$3+V$52*$E15*V$3,IF($A15+$H$3*40=V$7,V$49*$B15*V$3+V$50*$C15*V$3+V$51*$D15*V$3+V$52*$E15*V$3,0)))))))))))))))))))))))))))))))))))))))))</f>
        <v>513337.74887999997</v>
      </c>
      <c r="W15" s="124">
        <f t="shared" ref="W15:AF15" si="25">IF($A15=W$7,W$49*$B15+W$50*$C15+W$51*$D15+W$52*$E15,IF($A15+$H$3=W$7,$A$5*$B15*W$3+$B$5*$C15*W$3+$C$5*$D15*W$3+$D$5*$E15*W$3,IF($A15+$H$3*2=W$7,$A$5*$B15*W$3+$B$5*$C15*W$3+$C$5*$D15*W$3+$D$5*$E15*W$3,IF($A15+$H$3*3=W$7,$A$5*$B15*W$3+$B$5*$C15*W$3+$C$5*$D15*W$3+$D$5*$E15*W$3,IF($A15+$H$3*4=W$7,$A$5*$B15*W$3+$B$5*$C15*W$3+$C$5*$D15*W$3+$D$5*$E15*W$3,IF($A15+$H$3*5=W$7,$A$5*$B15*W$3+$B$5*$C15*W$3+$C$5*$D15*W$3+$D$5*$E15*W$3,IF($A15+$H$3*6=W$7,$A$5*$B15*W$3+$B$5*$C15*W$3+$C$5*$D15*W$3+$D$5*$E15*W$3,IF($A15+$H$3*7=W$7,$A$5*$B15*W$3+$B$5*$C15*W$3+$C$5*$D15*W$3+$D$5*$E15*W$3,IF($A15+$H$3*8=W$7,$A$5*$B15*W$3+$B$5*$C15*W$3+$C$5*$D15*W$3+$D$5*$E15*W$3,IF($A15+$H$3*9=W$7,$A$5*$B15*W$3+$B$5*$C15*W$3+$C$5*$D15*W$3+$D$5*$E15*W$3,IF($A15+$H$3*10=W$7,$A$5*$B15*W$3+$B$5*$C15*W$3+$C$5*$D15*W$3+$D$5*$E15*W$3,IF($A15+$H$3*11=W$7,W$55*$B15*W$3+W$56*$C15*W$3+W$57*$D15*W$3+W$58*$E15*W$3,IF($A15+$H$3*12=W$7,W$55*$B15*W$3+W$56*$C15*W$3+W$57*$D15*W$3+W$58*$E15*W$3,IF($A15+$H$3*13=W$7,W$55*$B15*W$3+W$56*$C15*W$3+W$57*$D15*W$3+W$58*$E15*W$3,IF($A15+$H$3*14=W$7,W$55*$B15*W$3+W$56*$C15*W$3+W$57*$D15*W$3+W$58*$E15*W$3,IF($A15+$H$3*15=W$7,W$55*$B15*W$3+W$56*$C15*W$3+W$57*$D15*W$3+W$58*$E15*W$3,IF($A15+$H$3*16=W$7,W$60*$B15*W$3+W$61*$C15*W$3+W$62*$D15*W$3+W$63*$E15*W$3,IF($A15+$H$3*17=W$7,W$60*$B15*W$3+W$61*$C15*W$3+W$62*$D15*W$3+W$63*$E15*W$3,IF($A15+$H$3*18=W$7,W$60*$B15*W$3+W$61*$C15*W$3+W$62*$D15*W$3+W$63*$E15*W$3,IF($A15+$H$3*19=W$7,W$60*$B15*W$3+W$61*$C15*W$3+W$62*$D15*W$3+W$63*$E15*W$3,IF($A15+$H$3*20=W$7,W$60*$B15*W$3+W$61*$C15*W$3+W$62*$D15*W$3+W$63*$E15*W$3,IF($A15+$H$3*21=W$7,W$49*$B15*W$3+W$50*$C15*W$3+W$51*$D15*W$3+W$52*$E15*W$3,IF($A15+$H$3*22=W$7,W$49*$B15*W$3+W$50*$C15*W$3+W$51*$D15*W$3+W$52*$E15*W$3,IF($A15+$H$3*23=W$7,W$49*$B15*W$3+W$50*$C15*W$3+W$51*$D15*W$3+W$52*$E15*W$3,IF($A15+$H$3*24=W$7,W$49*$B15*W$3+W$50*$C15*W$3+W$51*$D15*W$3+W$52*$E15*W$3,IF($A15+$H$3*25=W$7,W$49*$B15*W$3+W$50*$C15*W$3+W$51*$D15*W$3+W$52*$E15*W$3,IF($A15+$H$3*26=W$7,W$49*$B15*W$3+W$50*$C15*W$3+W$51*$D15*W$3+W$52*$E15*W$3,IF($A15+$H$3*27=W$7,W$49*$B15*W$3+W$50*$C15*W$3+W$51*$D15*W$3+W$52*$E15*W$3,IF($A15+$H$3*28=W$7,W$49*$B15*W$3+W$50*$C15*W$3+W$51*$D15*W$3+W$52*$E15*W$3,IF($A15+$H$3*29=W$7,W$49*$B15*W$3+W$50*$C15*W$3+W$51*$D15*W$3+W$52*$E15*W$3,IF($A15+$H$3*30=W$7,W$49*$B15*W$3+W$50*$C15*W$3+W$51*$D15*W$3+W$52*$E15*W$3,IF($A15+$H$3*31=W$7,W$49*$B15*W$3+W$50*$C15*W$3+W$51*$D15*W$3+W$52*$E15*W$3,IF($A15+$H$3*32=W$7,W$49*$B15*W$3+W$50*$C15*W$3+W$51*$D15*W$3+W$52*$E15*W$3,IF($A15+$H$3*33=W$7,W$49*$B15*W$3+W$50*$C15*W$3+W$51*$D15*W$3+W$52*$E15*W$3,IF($A15+$H$3*34=W$7,W$49*$B15*W$3+W$50*$C15*W$3+W$51*$D15*W$3+W$52*$E15*W$3,IF($A15+$H$3*35=W$7,W$49*$B15*W$3+W$50*$C15*W$3+W$51*$D15*W$3+W$52*$E15*W$3,IF($A15+$H$3*36=W$7,W$49*$B15*W$3+W$50*$C15*W$3+W$51*$D15*W$3+W$52*$E15*W$3,IF($A15+$H$3*37=W$7,W$49*$B15*W$3+W$50*$C15*W$3+W$51*$D15*W$3+W$52*$E15*W$3,IF($A15+$H$3*38=W$7,W$49*$B15*W$3+W$50*$C15*W$3+W$51*$D15*W$3+W$52*$E15*W$3,IF($A15+$H$3*39=W$7,W$49*$B15*W$3+W$50*$C15*W$3+W$51*$D15*W$3+W$52*$E15*W$3,IF($A15+$H$3*40=W$7,W$49*$B15*W$3+W$50*$C15*W$3+W$51*$D15*W$3+W$52*$E15*W$3,0)))))))))))))))))))))))))))))))))))))))))*0</f>
        <v>0</v>
      </c>
      <c r="X15" s="124">
        <f t="shared" si="25"/>
        <v>0</v>
      </c>
      <c r="Y15" s="124">
        <f t="shared" si="25"/>
        <v>0</v>
      </c>
      <c r="Z15" s="124">
        <f t="shared" si="25"/>
        <v>0</v>
      </c>
      <c r="AA15" s="124">
        <f t="shared" si="25"/>
        <v>0</v>
      </c>
      <c r="AB15" s="124">
        <f t="shared" si="25"/>
        <v>0</v>
      </c>
      <c r="AC15" s="124">
        <f t="shared" si="25"/>
        <v>0</v>
      </c>
      <c r="AD15" s="124">
        <f t="shared" si="25"/>
        <v>0</v>
      </c>
      <c r="AE15" s="124">
        <f t="shared" si="25"/>
        <v>0</v>
      </c>
      <c r="AF15" s="124">
        <f t="shared" si="25"/>
        <v>0</v>
      </c>
      <c r="AG15" s="124">
        <f>IF($A15=AG$7,AG$49*$B15+AG$50*$C15+AG$51*$D15+AG$52*$E15,IF($A15+$H$3=AG$7,$A$5*$B15*AG$3+$B$5*$C15*AG$3+$C$5*$D15*AG$3+$D$5*$E15*AG$3,IF($A15+$H$3*2=AG$7,$A$5*$B15*AG$3+$B$5*$C15*AG$3+$C$5*$D15*AG$3+$D$5*$E15*AG$3,IF($A15+$H$3*3=AG$7,$A$5*$B15*AG$3+$B$5*$C15*AG$3+$C$5*$D15*AG$3+$D$5*$E15*AG$3,IF($A15+$H$3*4=AG$7,$A$5*$B15*AG$3+$B$5*$C15*AG$3+$C$5*$D15*AG$3+$D$5*$E15*AG$3,IF($A15+$H$3*5=AG$7,$A$5*$B15*AG$3+$B$5*$C15*AG$3+$C$5*$D15*AG$3+$D$5*$E15*AG$3,IF($A15+$H$3*6=AG$7,$A$5*$B15*AG$3+$B$5*$C15*AG$3+$C$5*$D15*AG$3+$D$5*$E15*AG$3,IF($A15+$H$3*7=AG$7,$A$5*$B15*AG$3+$B$5*$C15*AG$3+$C$5*$D15*AG$3+$D$5*$E15*AG$3,IF($A15+$H$3*8=AG$7,$A$5*$B15*AG$3+$B$5*$C15*AG$3+$C$5*$D15*AG$3+$D$5*$E15*AG$3,IF($A15+$H$3*9=AG$7,$A$5*$B15*AG$3+$B$5*$C15*AG$3+$C$5*$D15*AG$3+$D$5*$E15*AG$3,IF($A15+$H$3*10=AG$7,$A$5*$B15*AG$3+$B$5*$C15*AG$3+$C$5*$D15*AG$3+$D$5*$E15*AG$3,IF($A15+$H$3*11=AG$7,AG$55*$B15*AG$3+AG$56*$C15*AG$3+AG$57*$D15*AG$3+AG$58*$E15*AG$3,IF($A15+$H$3*12=AG$7,AG$55*$B15*AG$3+AG$56*$C15*AG$3+AG$57*$D15*AG$3+AG$58*$E15*AG$3,IF($A15+$H$3*13=AG$7,AG$55*$B15*AG$3+AG$56*$C15*AG$3+AG$57*$D15*AG$3+AG$58*$E15*AG$3,IF($A15+$H$3*14=AG$7,AG$55*$B15*AG$3+AG$56*$C15*AG$3+AG$57*$D15*AG$3+AG$58*$E15*AG$3,IF($A15+$H$3*15=AG$7,AG$55*$B15*AG$3+AG$56*$C15*AG$3+AG$57*$D15*AG$3+AG$58*$E15*AG$3,IF($A15+$H$3*16=AG$7,AG$60*$B15*AG$3+AG$61*$C15*AG$3+AG$62*$D15*AG$3+AG$63*$E15*AG$3,IF($A15+$H$3*17=AG$7,AG$60*$B15*AG$3+AG$61*$C15*AG$3+AG$62*$D15*AG$3+AG$63*$E15*AG$3,IF($A15+$H$3*18=AG$7,AG$60*$B15*AG$3+AG$61*$C15*AG$3+AG$62*$D15*AG$3+AG$63*$E15*AG$3,IF($A15+$H$3*19=AG$7,AG$60*$B15*AG$3+AG$61*$C15*AG$3+AG$62*$D15*AG$3+AG$63*$E15*AG$3,IF($A15+$H$3*20=AG$7,AG$60*$B15*AG$3+AG$61*$C15*AG$3+AG$62*$D15*AG$3+AG$63*$E15*AG$3,IF($A15+$H$3*21=AG$7,AG$49*$B15*AG$3+AG$50*$C15*AG$3+AG$51*$D15*AG$3+AG$52*$E15*AG$3,IF($A15+$H$3*22=AG$7,AG$49*$B15*AG$3+AG$50*$C15*AG$3+AG$51*$D15*AG$3+AG$52*$E15*AG$3,IF($A15+$H$3*23=AG$7,AG$49*$B15*AG$3+AG$50*$C15*AG$3+AG$51*$D15*AG$3+AG$52*$E15*AG$3,IF($A15+$H$3*24=AG$7,AG$49*$B15*AG$3+AG$50*$C15*AG$3+AG$51*$D15*AG$3+AG$52*$E15*AG$3,IF($A15+$H$3*25=AG$7,AG$49*$B15*AG$3+AG$50*$C15*AG$3+AG$51*$D15*AG$3+AG$52*$E15*AG$3,IF($A15+$H$3*26=AG$7,AG$49*$B15*AG$3+AG$50*$C15*AG$3+AG$51*$D15*AG$3+AG$52*$E15*AG$3,IF($A15+$H$3*27=AG$7,AG$49*$B15*AG$3+AG$50*$C15*AG$3+AG$51*$D15*AG$3+AG$52*$E15*AG$3,IF($A15+$H$3*28=AG$7,AG$49*$B15*AG$3+AG$50*$C15*AG$3+AG$51*$D15*AG$3+AG$52*$E15*AG$3,IF($A15+$H$3*29=AG$7,AG$49*$B15*AG$3+AG$50*$C15*AG$3+AG$51*$D15*AG$3+AG$52*$E15*AG$3,IF($A15+$H$3*30=AG$7,AG$49*$B15*AG$3+AG$50*$C15*AG$3+AG$51*$D15*AG$3+AG$52*$E15*AG$3,IF($A15+$H$3*31=AG$7,AG$49*$B15*AG$3+AG$50*$C15*AG$3+AG$51*$D15*AG$3+AG$52*$E15*AG$3,IF($A15+$H$3*32=AG$7,AG$49*$B15*AG$3+AG$50*$C15*AG$3+AG$51*$D15*AG$3+AG$52*$E15*AG$3,IF($A15+$H$3*33=AG$7,AG$49*$B15*AG$3+AG$50*$C15*AG$3+AG$51*$D15*AG$3+AG$52*$E15*AG$3,IF($A15+$H$3*34=AG$7,AG$49*$B15*AG$3+AG$50*$C15*AG$3+AG$51*$D15*AG$3+AG$52*$E15*AG$3,IF($A15+$H$3*35=AG$7,AG$49*$B15*AG$3+AG$50*$C15*AG$3+AG$51*$D15*AG$3+AG$52*$E15*AG$3,IF($A15+$H$3*36=AG$7,AG$49*$B15*AG$3+AG$50*$C15*AG$3+AG$51*$D15*AG$3+AG$52*$E15*AG$3,IF($A15+$H$3*37=AG$7,AG$49*$B15*AG$3+AG$50*$C15*AG$3+AG$51*$D15*AG$3+AG$52*$E15*AG$3,IF($A15+$H$3*38=AG$7,AG$49*$B15*AG$3+AG$50*$C15*AG$3+AG$51*$D15*AG$3+AG$52*$E15*AG$3,IF($A15+$H$3*39=AG$7,AG$49*$B15*AG$3+AG$50*$C15*AG$3+AG$51*$D15*AG$3+AG$52*$E15*AG$3,IF($A15+$H$3*40=AG$7,AG$49*$B15*AG$3+AG$50*$C15*AG$3+AG$51*$D15*AG$3+AG$52*$E15*AG$3,0)))))))))))))))))))))))))))))))))))))))))*Warranty!$AC$47</f>
        <v>1291.3863428179816</v>
      </c>
      <c r="AH15" s="124">
        <f>IF($A15=AH$7,AH$49*$B15+AH$50*$C15+AH$51*$D15+AH$52*$E15,IF($A15+$H$3=AH$7,$A$5*$B15*AH$3+$B$5*$C15*AH$3+$C$5*$D15*AH$3+$D$5*$E15*AH$3,IF($A15+$H$3*2=AH$7,$A$5*$B15*AH$3+$B$5*$C15*AH$3+$C$5*$D15*AH$3+$D$5*$E15*AH$3,IF($A15+$H$3*3=AH$7,$A$5*$B15*AH$3+$B$5*$C15*AH$3+$C$5*$D15*AH$3+$D$5*$E15*AH$3,IF($A15+$H$3*4=AH$7,$A$5*$B15*AH$3+$B$5*$C15*AH$3+$C$5*$D15*AH$3+$D$5*$E15*AH$3,IF($A15+$H$3*5=AH$7,$A$5*$B15*AH$3+$B$5*$C15*AH$3+$C$5*$D15*AH$3+$D$5*$E15*AH$3,IF($A15+$H$3*6=AH$7,$A$5*$B15*AH$3+$B$5*$C15*AH$3+$C$5*$D15*AH$3+$D$5*$E15*AH$3,IF($A15+$H$3*7=AH$7,$A$5*$B15*AH$3+$B$5*$C15*AH$3+$C$5*$D15*AH$3+$D$5*$E15*AH$3,IF($A15+$H$3*8=AH$7,$A$5*$B15*AH$3+$B$5*$C15*AH$3+$C$5*$D15*AH$3+$D$5*$E15*AH$3,IF($A15+$H$3*9=AH$7,$A$5*$B15*AH$3+$B$5*$C15*AH$3+$C$5*$D15*AH$3+$D$5*$E15*AH$3,IF($A15+$H$3*10=AH$7,$A$5*$B15*AH$3+$B$5*$C15*AH$3+$C$5*$D15*AH$3+$D$5*$E15*AH$3,IF($A15+$H$3*11=AH$7,AH$55*$B15*AH$3+AH$56*$C15*AH$3+AH$57*$D15*AH$3+AH$58*$E15*AH$3,IF($A15+$H$3*12=AH$7,AH$55*$B15*AH$3+AH$56*$C15*AH$3+AH$57*$D15*AH$3+AH$58*$E15*AH$3,IF($A15+$H$3*13=AH$7,AH$55*$B15*AH$3+AH$56*$C15*AH$3+AH$57*$D15*AH$3+AH$58*$E15*AH$3,IF($A15+$H$3*14=AH$7,AH$55*$B15*AH$3+AH$56*$C15*AH$3+AH$57*$D15*AH$3+AH$58*$E15*AH$3,IF($A15+$H$3*15=AH$7,AH$55*$B15*AH$3+AH$56*$C15*AH$3+AH$57*$D15*AH$3+AH$58*$E15*AH$3,IF($A15+$H$3*16=AH$7,AH$60*$B15*AH$3+AH$61*$C15*AH$3+AH$62*$D15*AH$3+AH$63*$E15*AH$3,IF($A15+$H$3*17=AH$7,AH$60*$B15*AH$3+AH$61*$C15*AH$3+AH$62*$D15*AH$3+AH$63*$E15*AH$3,IF($A15+$H$3*18=AH$7,AH$60*$B15*AH$3+AH$61*$C15*AH$3+AH$62*$D15*AH$3+AH$63*$E15*AH$3,IF($A15+$H$3*19=AH$7,AH$60*$B15*AH$3+AH$61*$C15*AH$3+AH$62*$D15*AH$3+AH$63*$E15*AH$3,IF($A15+$H$3*20=AH$7,AH$60*$B15*AH$3+AH$61*$C15*AH$3+AH$62*$D15*AH$3+AH$63*$E15*AH$3,IF($A15+$H$3*21=AH$7,AH$49*$B15*AH$3+AH$50*$C15*AH$3+AH$51*$D15*AH$3+AH$52*$E15*AH$3,IF($A15+$H$3*22=AH$7,AH$49*$B15*AH$3+AH$50*$C15*AH$3+AH$51*$D15*AH$3+AH$52*$E15*AH$3,IF($A15+$H$3*23=AH$7,AH$49*$B15*AH$3+AH$50*$C15*AH$3+AH$51*$D15*AH$3+AH$52*$E15*AH$3,IF($A15+$H$3*24=AH$7,AH$49*$B15*AH$3+AH$50*$C15*AH$3+AH$51*$D15*AH$3+AH$52*$E15*AH$3,IF($A15+$H$3*25=AH$7,AH$49*$B15*AH$3+AH$50*$C15*AH$3+AH$51*$D15*AH$3+AH$52*$E15*AH$3,IF($A15+$H$3*26=AH$7,AH$49*$B15*AH$3+AH$50*$C15*AH$3+AH$51*$D15*AH$3+AH$52*$E15*AH$3,IF($A15+$H$3*27=AH$7,AH$49*$B15*AH$3+AH$50*$C15*AH$3+AH$51*$D15*AH$3+AH$52*$E15*AH$3,IF($A15+$H$3*28=AH$7,AH$49*$B15*AH$3+AH$50*$C15*AH$3+AH$51*$D15*AH$3+AH$52*$E15*AH$3,IF($A15+$H$3*29=AH$7,AH$49*$B15*AH$3+AH$50*$C15*AH$3+AH$51*$D15*AH$3+AH$52*$E15*AH$3,IF($A15+$H$3*30=AH$7,AH$49*$B15*AH$3+AH$50*$C15*AH$3+AH$51*$D15*AH$3+AH$52*$E15*AH$3,IF($A15+$H$3*31=AH$7,AH$49*$B15*AH$3+AH$50*$C15*AH$3+AH$51*$D15*AH$3+AH$52*$E15*AH$3,IF($A15+$H$3*32=AH$7,AH$49*$B15*AH$3+AH$50*$C15*AH$3+AH$51*$D15*AH$3+AH$52*$E15*AH$3,IF($A15+$H$3*33=AH$7,AH$49*$B15*AH$3+AH$50*$C15*AH$3+AH$51*$D15*AH$3+AH$52*$E15*AH$3,IF($A15+$H$3*34=AH$7,AH$49*$B15*AH$3+AH$50*$C15*AH$3+AH$51*$D15*AH$3+AH$52*$E15*AH$3,IF($A15+$H$3*35=AH$7,AH$49*$B15*AH$3+AH$50*$C15*AH$3+AH$51*$D15*AH$3+AH$52*$E15*AH$3,IF($A15+$H$3*36=AH$7,AH$49*$B15*AH$3+AH$50*$C15*AH$3+AH$51*$D15*AH$3+AH$52*$E15*AH$3,IF($A15+$H$3*37=AH$7,AH$49*$B15*AH$3+AH$50*$C15*AH$3+AH$51*$D15*AH$3+AH$52*$E15*AH$3,IF($A15+$H$3*38=AH$7,AH$49*$B15*AH$3+AH$50*$C15*AH$3+AH$51*$D15*AH$3+AH$52*$E15*AH$3,IF($A15+$H$3*39=AH$7,AH$49*$B15*AH$3+AH$50*$C15*AH$3+AH$51*$D15*AH$3+AH$52*$E15*AH$3,IF($A15+$H$3*40=AH$7,AH$49*$B15*AH$3+AH$50*$C15*AH$3+AH$51*$D15*AH$3+AH$52*$E15*AH$3,0)))))))))))))))))))))))))))))))))))))))))*Warranty!$AC$47</f>
        <v>1291.3863428179816</v>
      </c>
      <c r="AI15" s="124">
        <f>IF($A15=AI$7,AI$49*$B15+AI$50*$C15+AI$51*$D15+AI$52*$E15,IF($A15+$H$3=AI$7,$A$5*$B15*AI$3+$B$5*$C15*AI$3+$C$5*$D15*AI$3+$D$5*$E15*AI$3,IF($A15+$H$3*2=AI$7,$A$5*$B15*AI$3+$B$5*$C15*AI$3+$C$5*$D15*AI$3+$D$5*$E15*AI$3,IF($A15+$H$3*3=AI$7,$A$5*$B15*AI$3+$B$5*$C15*AI$3+$C$5*$D15*AI$3+$D$5*$E15*AI$3,IF($A15+$H$3*4=AI$7,$A$5*$B15*AI$3+$B$5*$C15*AI$3+$C$5*$D15*AI$3+$D$5*$E15*AI$3,IF($A15+$H$3*5=AI$7,$A$5*$B15*AI$3+$B$5*$C15*AI$3+$C$5*$D15*AI$3+$D$5*$E15*AI$3,IF($A15+$H$3*6=AI$7,$A$5*$B15*AI$3+$B$5*$C15*AI$3+$C$5*$D15*AI$3+$D$5*$E15*AI$3,IF($A15+$H$3*7=AI$7,$A$5*$B15*AI$3+$B$5*$C15*AI$3+$C$5*$D15*AI$3+$D$5*$E15*AI$3,IF($A15+$H$3*8=AI$7,$A$5*$B15*AI$3+$B$5*$C15*AI$3+$C$5*$D15*AI$3+$D$5*$E15*AI$3,IF($A15+$H$3*9=AI$7,$A$5*$B15*AI$3+$B$5*$C15*AI$3+$C$5*$D15*AI$3+$D$5*$E15*AI$3,IF($A15+$H$3*10=AI$7,$A$5*$B15*AI$3+$B$5*$C15*AI$3+$C$5*$D15*AI$3+$D$5*$E15*AI$3,IF($A15+$H$3*11=AI$7,AI$55*$B15*AI$3+AI$56*$C15*AI$3+AI$57*$D15*AI$3+AI$58*$E15*AI$3,IF($A15+$H$3*12=AI$7,AI$55*$B15*AI$3+AI$56*$C15*AI$3+AI$57*$D15*AI$3+AI$58*$E15*AI$3,IF($A15+$H$3*13=AI$7,AI$55*$B15*AI$3+AI$56*$C15*AI$3+AI$57*$D15*AI$3+AI$58*$E15*AI$3,IF($A15+$H$3*14=AI$7,AI$55*$B15*AI$3+AI$56*$C15*AI$3+AI$57*$D15*AI$3+AI$58*$E15*AI$3,IF($A15+$H$3*15=AI$7,AI$55*$B15*AI$3+AI$56*$C15*AI$3+AI$57*$D15*AI$3+AI$58*$E15*AI$3,IF($A15+$H$3*16=AI$7,AI$60*$B15*AI$3+AI$61*$C15*AI$3+AI$62*$D15*AI$3+AI$63*$E15*AI$3,IF($A15+$H$3*17=AI$7,AI$60*$B15*AI$3+AI$61*$C15*AI$3+AI$62*$D15*AI$3+AI$63*$E15*AI$3,IF($A15+$H$3*18=AI$7,AI$60*$B15*AI$3+AI$61*$C15*AI$3+AI$62*$D15*AI$3+AI$63*$E15*AI$3,IF($A15+$H$3*19=AI$7,AI$60*$B15*AI$3+AI$61*$C15*AI$3+AI$62*$D15*AI$3+AI$63*$E15*AI$3,IF($A15+$H$3*20=AI$7,AI$60*$B15*AI$3+AI$61*$C15*AI$3+AI$62*$D15*AI$3+AI$63*$E15*AI$3,IF($A15+$H$3*21=AI$7,AI$49*$B15*AI$3+AI$50*$C15*AI$3+AI$51*$D15*AI$3+AI$52*$E15*AI$3,IF($A15+$H$3*22=AI$7,AI$49*$B15*AI$3+AI$50*$C15*AI$3+AI$51*$D15*AI$3+AI$52*$E15*AI$3,IF($A15+$H$3*23=AI$7,AI$49*$B15*AI$3+AI$50*$C15*AI$3+AI$51*$D15*AI$3+AI$52*$E15*AI$3,IF($A15+$H$3*24=AI$7,AI$49*$B15*AI$3+AI$50*$C15*AI$3+AI$51*$D15*AI$3+AI$52*$E15*AI$3,IF($A15+$H$3*25=AI$7,AI$49*$B15*AI$3+AI$50*$C15*AI$3+AI$51*$D15*AI$3+AI$52*$E15*AI$3,IF($A15+$H$3*26=AI$7,AI$49*$B15*AI$3+AI$50*$C15*AI$3+AI$51*$D15*AI$3+AI$52*$E15*AI$3,IF($A15+$H$3*27=AI$7,AI$49*$B15*AI$3+AI$50*$C15*AI$3+AI$51*$D15*AI$3+AI$52*$E15*AI$3,IF($A15+$H$3*28=AI$7,AI$49*$B15*AI$3+AI$50*$C15*AI$3+AI$51*$D15*AI$3+AI$52*$E15*AI$3,IF($A15+$H$3*29=AI$7,AI$49*$B15*AI$3+AI$50*$C15*AI$3+AI$51*$D15*AI$3+AI$52*$E15*AI$3,IF($A15+$H$3*30=AI$7,AI$49*$B15*AI$3+AI$50*$C15*AI$3+AI$51*$D15*AI$3+AI$52*$E15*AI$3,IF($A15+$H$3*31=AI$7,AI$49*$B15*AI$3+AI$50*$C15*AI$3+AI$51*$D15*AI$3+AI$52*$E15*AI$3,IF($A15+$H$3*32=AI$7,AI$49*$B15*AI$3+AI$50*$C15*AI$3+AI$51*$D15*AI$3+AI$52*$E15*AI$3,IF($A15+$H$3*33=AI$7,AI$49*$B15*AI$3+AI$50*$C15*AI$3+AI$51*$D15*AI$3+AI$52*$E15*AI$3,IF($A15+$H$3*34=AI$7,AI$49*$B15*AI$3+AI$50*$C15*AI$3+AI$51*$D15*AI$3+AI$52*$E15*AI$3,IF($A15+$H$3*35=AI$7,AI$49*$B15*AI$3+AI$50*$C15*AI$3+AI$51*$D15*AI$3+AI$52*$E15*AI$3,IF($A15+$H$3*36=AI$7,AI$49*$B15*AI$3+AI$50*$C15*AI$3+AI$51*$D15*AI$3+AI$52*$E15*AI$3,IF($A15+$H$3*37=AI$7,AI$49*$B15*AI$3+AI$50*$C15*AI$3+AI$51*$D15*AI$3+AI$52*$E15*AI$3,IF($A15+$H$3*38=AI$7,AI$49*$B15*AI$3+AI$50*$C15*AI$3+AI$51*$D15*AI$3+AI$52*$E15*AI$3,IF($A15+$H$3*39=AI$7,AI$49*$B15*AI$3+AI$50*$C15*AI$3+AI$51*$D15*AI$3+AI$52*$E15*AI$3,IF($A15+$H$3*40=AI$7,AI$49*$B15*AI$3+AI$50*$C15*AI$3+AI$51*$D15*AI$3+AI$52*$E15*AI$3,0)))))))))))))))))))))))))))))))))))))))))*Warranty!$AC$47</f>
        <v>1291.3863428179816</v>
      </c>
      <c r="AJ15" s="124">
        <f>IF($A15=AJ$7,AJ$49*$B15+AJ$50*$C15+AJ$51*$D15+AJ$52*$E15,IF($A15+$H$3=AJ$7,$A$5*$B15*AJ$3+$B$5*$C15*AJ$3+$C$5*$D15*AJ$3+$D$5*$E15*AJ$3,IF($A15+$H$3*2=AJ$7,$A$5*$B15*AJ$3+$B$5*$C15*AJ$3+$C$5*$D15*AJ$3+$D$5*$E15*AJ$3,IF($A15+$H$3*3=AJ$7,$A$5*$B15*AJ$3+$B$5*$C15*AJ$3+$C$5*$D15*AJ$3+$D$5*$E15*AJ$3,IF($A15+$H$3*4=AJ$7,$A$5*$B15*AJ$3+$B$5*$C15*AJ$3+$C$5*$D15*AJ$3+$D$5*$E15*AJ$3,IF($A15+$H$3*5=AJ$7,$A$5*$B15*AJ$3+$B$5*$C15*AJ$3+$C$5*$D15*AJ$3+$D$5*$E15*AJ$3,IF($A15+$H$3*6=AJ$7,$A$5*$B15*AJ$3+$B$5*$C15*AJ$3+$C$5*$D15*AJ$3+$D$5*$E15*AJ$3,IF($A15+$H$3*7=AJ$7,$A$5*$B15*AJ$3+$B$5*$C15*AJ$3+$C$5*$D15*AJ$3+$D$5*$E15*AJ$3,IF($A15+$H$3*8=AJ$7,$A$5*$B15*AJ$3+$B$5*$C15*AJ$3+$C$5*$D15*AJ$3+$D$5*$E15*AJ$3,IF($A15+$H$3*9=AJ$7,$A$5*$B15*AJ$3+$B$5*$C15*AJ$3+$C$5*$D15*AJ$3+$D$5*$E15*AJ$3,IF($A15+$H$3*10=AJ$7,$A$5*$B15*AJ$3+$B$5*$C15*AJ$3+$C$5*$D15*AJ$3+$D$5*$E15*AJ$3,IF($A15+$H$3*11=AJ$7,AJ$55*$B15*AJ$3+AJ$56*$C15*AJ$3+AJ$57*$D15*AJ$3+AJ$58*$E15*AJ$3,IF($A15+$H$3*12=AJ$7,AJ$55*$B15*AJ$3+AJ$56*$C15*AJ$3+AJ$57*$D15*AJ$3+AJ$58*$E15*AJ$3,IF($A15+$H$3*13=AJ$7,AJ$55*$B15*AJ$3+AJ$56*$C15*AJ$3+AJ$57*$D15*AJ$3+AJ$58*$E15*AJ$3,IF($A15+$H$3*14=AJ$7,AJ$55*$B15*AJ$3+AJ$56*$C15*AJ$3+AJ$57*$D15*AJ$3+AJ$58*$E15*AJ$3,IF($A15+$H$3*15=AJ$7,AJ$55*$B15*AJ$3+AJ$56*$C15*AJ$3+AJ$57*$D15*AJ$3+AJ$58*$E15*AJ$3,IF($A15+$H$3*16=AJ$7,AJ$60*$B15*AJ$3+AJ$61*$C15*AJ$3+AJ$62*$D15*AJ$3+AJ$63*$E15*AJ$3,IF($A15+$H$3*17=AJ$7,AJ$60*$B15*AJ$3+AJ$61*$C15*AJ$3+AJ$62*$D15*AJ$3+AJ$63*$E15*AJ$3,IF($A15+$H$3*18=AJ$7,AJ$60*$B15*AJ$3+AJ$61*$C15*AJ$3+AJ$62*$D15*AJ$3+AJ$63*$E15*AJ$3,IF($A15+$H$3*19=AJ$7,AJ$60*$B15*AJ$3+AJ$61*$C15*AJ$3+AJ$62*$D15*AJ$3+AJ$63*$E15*AJ$3,IF($A15+$H$3*20=AJ$7,AJ$60*$B15*AJ$3+AJ$61*$C15*AJ$3+AJ$62*$D15*AJ$3+AJ$63*$E15*AJ$3,IF($A15+$H$3*21=AJ$7,AJ$49*$B15*AJ$3+AJ$50*$C15*AJ$3+AJ$51*$D15*AJ$3+AJ$52*$E15*AJ$3,IF($A15+$H$3*22=AJ$7,AJ$49*$B15*AJ$3+AJ$50*$C15*AJ$3+AJ$51*$D15*AJ$3+AJ$52*$E15*AJ$3,IF($A15+$H$3*23=AJ$7,AJ$49*$B15*AJ$3+AJ$50*$C15*AJ$3+AJ$51*$D15*AJ$3+AJ$52*$E15*AJ$3,IF($A15+$H$3*24=AJ$7,AJ$49*$B15*AJ$3+AJ$50*$C15*AJ$3+AJ$51*$D15*AJ$3+AJ$52*$E15*AJ$3,IF($A15+$H$3*25=AJ$7,AJ$49*$B15*AJ$3+AJ$50*$C15*AJ$3+AJ$51*$D15*AJ$3+AJ$52*$E15*AJ$3,IF($A15+$H$3*26=AJ$7,AJ$49*$B15*AJ$3+AJ$50*$C15*AJ$3+AJ$51*$D15*AJ$3+AJ$52*$E15*AJ$3,IF($A15+$H$3*27=AJ$7,AJ$49*$B15*AJ$3+AJ$50*$C15*AJ$3+AJ$51*$D15*AJ$3+AJ$52*$E15*AJ$3,IF($A15+$H$3*28=AJ$7,AJ$49*$B15*AJ$3+AJ$50*$C15*AJ$3+AJ$51*$D15*AJ$3+AJ$52*$E15*AJ$3,IF($A15+$H$3*29=AJ$7,AJ$49*$B15*AJ$3+AJ$50*$C15*AJ$3+AJ$51*$D15*AJ$3+AJ$52*$E15*AJ$3,IF($A15+$H$3*30=AJ$7,AJ$49*$B15*AJ$3+AJ$50*$C15*AJ$3+AJ$51*$D15*AJ$3+AJ$52*$E15*AJ$3,IF($A15+$H$3*31=AJ$7,AJ$49*$B15*AJ$3+AJ$50*$C15*AJ$3+AJ$51*$D15*AJ$3+AJ$52*$E15*AJ$3,IF($A15+$H$3*32=AJ$7,AJ$49*$B15*AJ$3+AJ$50*$C15*AJ$3+AJ$51*$D15*AJ$3+AJ$52*$E15*AJ$3,IF($A15+$H$3*33=AJ$7,AJ$49*$B15*AJ$3+AJ$50*$C15*AJ$3+AJ$51*$D15*AJ$3+AJ$52*$E15*AJ$3,IF($A15+$H$3*34=AJ$7,AJ$49*$B15*AJ$3+AJ$50*$C15*AJ$3+AJ$51*$D15*AJ$3+AJ$52*$E15*AJ$3,IF($A15+$H$3*35=AJ$7,AJ$49*$B15*AJ$3+AJ$50*$C15*AJ$3+AJ$51*$D15*AJ$3+AJ$52*$E15*AJ$3,IF($A15+$H$3*36=AJ$7,AJ$49*$B15*AJ$3+AJ$50*$C15*AJ$3+AJ$51*$D15*AJ$3+AJ$52*$E15*AJ$3,IF($A15+$H$3*37=AJ$7,AJ$49*$B15*AJ$3+AJ$50*$C15*AJ$3+AJ$51*$D15*AJ$3+AJ$52*$E15*AJ$3,IF($A15+$H$3*38=AJ$7,AJ$49*$B15*AJ$3+AJ$50*$C15*AJ$3+AJ$51*$D15*AJ$3+AJ$52*$E15*AJ$3,IF($A15+$H$3*39=AJ$7,AJ$49*$B15*AJ$3+AJ$50*$C15*AJ$3+AJ$51*$D15*AJ$3+AJ$52*$E15*AJ$3,IF($A15+$H$3*40=AJ$7,AJ$49*$B15*AJ$3+AJ$50*$C15*AJ$3+AJ$51*$D15*AJ$3+AJ$52*$E15*AJ$3,0)))))))))))))))))))))))))))))))))))))))))*Warranty!$AC$47</f>
        <v>1291.3863428179816</v>
      </c>
      <c r="AK15" s="124">
        <f>IF($A15=AK$7,AK$49*$B15+AK$50*$C15+AK$51*$D15+AK$52*$E15,IF($A15+$H$3=AK$7,$A$5*$B15*AK$3+$B$5*$C15*AK$3+$C$5*$D15*AK$3+$D$5*$E15*AK$3,IF($A15+$H$3*2=AK$7,$A$5*$B15*AK$3+$B$5*$C15*AK$3+$C$5*$D15*AK$3+$D$5*$E15*AK$3,IF($A15+$H$3*3=AK$7,$A$5*$B15*AK$3+$B$5*$C15*AK$3+$C$5*$D15*AK$3+$D$5*$E15*AK$3,IF($A15+$H$3*4=AK$7,$A$5*$B15*AK$3+$B$5*$C15*AK$3+$C$5*$D15*AK$3+$D$5*$E15*AK$3,IF($A15+$H$3*5=AK$7,$A$5*$B15*AK$3+$B$5*$C15*AK$3+$C$5*$D15*AK$3+$D$5*$E15*AK$3,IF($A15+$H$3*6=AK$7,$A$5*$B15*AK$3+$B$5*$C15*AK$3+$C$5*$D15*AK$3+$D$5*$E15*AK$3,IF($A15+$H$3*7=AK$7,$A$5*$B15*AK$3+$B$5*$C15*AK$3+$C$5*$D15*AK$3+$D$5*$E15*AK$3,IF($A15+$H$3*8=AK$7,$A$5*$B15*AK$3+$B$5*$C15*AK$3+$C$5*$D15*AK$3+$D$5*$E15*AK$3,IF($A15+$H$3*9=AK$7,$A$5*$B15*AK$3+$B$5*$C15*AK$3+$C$5*$D15*AK$3+$D$5*$E15*AK$3,IF($A15+$H$3*10=AK$7,$A$5*$B15*AK$3+$B$5*$C15*AK$3+$C$5*$D15*AK$3+$D$5*$E15*AK$3,IF($A15+$H$3*11=AK$7,AK$55*$B15*AK$3+AK$56*$C15*AK$3+AK$57*$D15*AK$3+AK$58*$E15*AK$3,IF($A15+$H$3*12=AK$7,AK$55*$B15*AK$3+AK$56*$C15*AK$3+AK$57*$D15*AK$3+AK$58*$E15*AK$3,IF($A15+$H$3*13=AK$7,AK$55*$B15*AK$3+AK$56*$C15*AK$3+AK$57*$D15*AK$3+AK$58*$E15*AK$3,IF($A15+$H$3*14=AK$7,AK$55*$B15*AK$3+AK$56*$C15*AK$3+AK$57*$D15*AK$3+AK$58*$E15*AK$3,IF($A15+$H$3*15=AK$7,AK$55*$B15*AK$3+AK$56*$C15*AK$3+AK$57*$D15*AK$3+AK$58*$E15*AK$3,IF($A15+$H$3*16=AK$7,AK$60*$B15*AK$3+AK$61*$C15*AK$3+AK$62*$D15*AK$3+AK$63*$E15*AK$3,IF($A15+$H$3*17=AK$7,AK$60*$B15*AK$3+AK$61*$C15*AK$3+AK$62*$D15*AK$3+AK$63*$E15*AK$3,IF($A15+$H$3*18=AK$7,AK$60*$B15*AK$3+AK$61*$C15*AK$3+AK$62*$D15*AK$3+AK$63*$E15*AK$3,IF($A15+$H$3*19=AK$7,AK$60*$B15*AK$3+AK$61*$C15*AK$3+AK$62*$D15*AK$3+AK$63*$E15*AK$3,IF($A15+$H$3*20=AK$7,AK$60*$B15*AK$3+AK$61*$C15*AK$3+AK$62*$D15*AK$3+AK$63*$E15*AK$3,IF($A15+$H$3*21=AK$7,AK$49*$B15*AK$3+AK$50*$C15*AK$3+AK$51*$D15*AK$3+AK$52*$E15*AK$3,IF($A15+$H$3*22=AK$7,AK$49*$B15*AK$3+AK$50*$C15*AK$3+AK$51*$D15*AK$3+AK$52*$E15*AK$3,IF($A15+$H$3*23=AK$7,AK$49*$B15*AK$3+AK$50*$C15*AK$3+AK$51*$D15*AK$3+AK$52*$E15*AK$3,IF($A15+$H$3*24=AK$7,AK$49*$B15*AK$3+AK$50*$C15*AK$3+AK$51*$D15*AK$3+AK$52*$E15*AK$3,IF($A15+$H$3*25=AK$7,AK$49*$B15*AK$3+AK$50*$C15*AK$3+AK$51*$D15*AK$3+AK$52*$E15*AK$3,IF($A15+$H$3*26=AK$7,AK$49*$B15*AK$3+AK$50*$C15*AK$3+AK$51*$D15*AK$3+AK$52*$E15*AK$3,IF($A15+$H$3*27=AK$7,AK$49*$B15*AK$3+AK$50*$C15*AK$3+AK$51*$D15*AK$3+AK$52*$E15*AK$3,IF($A15+$H$3*28=AK$7,AK$49*$B15*AK$3+AK$50*$C15*AK$3+AK$51*$D15*AK$3+AK$52*$E15*AK$3,IF($A15+$H$3*29=AK$7,AK$49*$B15*AK$3+AK$50*$C15*AK$3+AK$51*$D15*AK$3+AK$52*$E15*AK$3,IF($A15+$H$3*30=AK$7,AK$49*$B15*AK$3+AK$50*$C15*AK$3+AK$51*$D15*AK$3+AK$52*$E15*AK$3,IF($A15+$H$3*31=AK$7,AK$49*$B15*AK$3+AK$50*$C15*AK$3+AK$51*$D15*AK$3+AK$52*$E15*AK$3,IF($A15+$H$3*32=AK$7,AK$49*$B15*AK$3+AK$50*$C15*AK$3+AK$51*$D15*AK$3+AK$52*$E15*AK$3,IF($A15+$H$3*33=AK$7,AK$49*$B15*AK$3+AK$50*$C15*AK$3+AK$51*$D15*AK$3+AK$52*$E15*AK$3,IF($A15+$H$3*34=AK$7,AK$49*$B15*AK$3+AK$50*$C15*AK$3+AK$51*$D15*AK$3+AK$52*$E15*AK$3,IF($A15+$H$3*35=AK$7,AK$49*$B15*AK$3+AK$50*$C15*AK$3+AK$51*$D15*AK$3+AK$52*$E15*AK$3,IF($A15+$H$3*36=AK$7,AK$49*$B15*AK$3+AK$50*$C15*AK$3+AK$51*$D15*AK$3+AK$52*$E15*AK$3,IF($A15+$H$3*37=AK$7,AK$49*$B15*AK$3+AK$50*$C15*AK$3+AK$51*$D15*AK$3+AK$52*$E15*AK$3,IF($A15+$H$3*38=AK$7,AK$49*$B15*AK$3+AK$50*$C15*AK$3+AK$51*$D15*AK$3+AK$52*$E15*AK$3,IF($A15+$H$3*39=AK$7,AK$49*$B15*AK$3+AK$50*$C15*AK$3+AK$51*$D15*AK$3+AK$52*$E15*AK$3,IF($A15+$H$3*40=AK$7,AK$49*$B15*AK$3+AK$50*$C15*AK$3+AK$51*$D15*AK$3+AK$52*$E15*AK$3,0)))))))))))))))))))))))))))))))))))))))))*Warranty!$AC$47</f>
        <v>1291.3863428179816</v>
      </c>
      <c r="AL15" s="124">
        <f>IF($A15=AL$7,AL$49*$B15+AL$50*$C15+AL$51*$D15+AL$52*$E15,IF($A15+$H$3=AL$7,$A$5*$B15*AL$3+$B$5*$C15*AL$3+$C$5*$D15*AL$3+$D$5*$E15*AL$3,IF($A15+$H$3*2=AL$7,$A$5*$B15*AL$3+$B$5*$C15*AL$3+$C$5*$D15*AL$3+$D$5*$E15*AL$3,IF($A15+$H$3*3=AL$7,$A$5*$B15*AL$3+$B$5*$C15*AL$3+$C$5*$D15*AL$3+$D$5*$E15*AL$3,IF($A15+$H$3*4=AL$7,$A$5*$B15*AL$3+$B$5*$C15*AL$3+$C$5*$D15*AL$3+$D$5*$E15*AL$3,IF($A15+$H$3*5=AL$7,$A$5*$B15*AL$3+$B$5*$C15*AL$3+$C$5*$D15*AL$3+$D$5*$E15*AL$3,IF($A15+$H$3*6=AL$7,$A$5*$B15*AL$3+$B$5*$C15*AL$3+$C$5*$D15*AL$3+$D$5*$E15*AL$3,IF($A15+$H$3*7=AL$7,$A$5*$B15*AL$3+$B$5*$C15*AL$3+$C$5*$D15*AL$3+$D$5*$E15*AL$3,IF($A15+$H$3*8=AL$7,$A$5*$B15*AL$3+$B$5*$C15*AL$3+$C$5*$D15*AL$3+$D$5*$E15*AL$3,IF($A15+$H$3*9=AL$7,$A$5*$B15*AL$3+$B$5*$C15*AL$3+$C$5*$D15*AL$3+$D$5*$E15*AL$3,IF($A15+$H$3*10=AL$7,$A$5*$B15*AL$3+$B$5*$C15*AL$3+$C$5*$D15*AL$3+$D$5*$E15*AL$3,IF($A15+$H$3*11=AL$7,AL$55*$B15*AL$3+AL$56*$C15*AL$3+AL$57*$D15*AL$3+AL$58*$E15*AL$3,IF($A15+$H$3*12=AL$7,AL$55*$B15*AL$3+AL$56*$C15*AL$3+AL$57*$D15*AL$3+AL$58*$E15*AL$3,IF($A15+$H$3*13=AL$7,AL$55*$B15*AL$3+AL$56*$C15*AL$3+AL$57*$D15*AL$3+AL$58*$E15*AL$3,IF($A15+$H$3*14=AL$7,AL$55*$B15*AL$3+AL$56*$C15*AL$3+AL$57*$D15*AL$3+AL$58*$E15*AL$3,IF($A15+$H$3*15=AL$7,AL$55*$B15*AL$3+AL$56*$C15*AL$3+AL$57*$D15*AL$3+AL$58*$E15*AL$3,IF($A15+$H$3*16=AL$7,AL$60*$B15*AL$3+AL$61*$C15*AL$3+AL$62*$D15*AL$3+AL$63*$E15*AL$3,IF($A15+$H$3*17=AL$7,AL$60*$B15*AL$3+AL$61*$C15*AL$3+AL$62*$D15*AL$3+AL$63*$E15*AL$3,IF($A15+$H$3*18=AL$7,AL$60*$B15*AL$3+AL$61*$C15*AL$3+AL$62*$D15*AL$3+AL$63*$E15*AL$3,IF($A15+$H$3*19=AL$7,AL$60*$B15*AL$3+AL$61*$C15*AL$3+AL$62*$D15*AL$3+AL$63*$E15*AL$3,IF($A15+$H$3*20=AL$7,AL$60*$B15*AL$3+AL$61*$C15*AL$3+AL$62*$D15*AL$3+AL$63*$E15*AL$3,IF($A15+$H$3*21=AL$7,AL$49*$B15*AL$3+AL$50*$C15*AL$3+AL$51*$D15*AL$3+AL$52*$E15*AL$3,IF($A15+$H$3*22=AL$7,AL$49*$B15*AL$3+AL$50*$C15*AL$3+AL$51*$D15*AL$3+AL$52*$E15*AL$3,IF($A15+$H$3*23=AL$7,AL$49*$B15*AL$3+AL$50*$C15*AL$3+AL$51*$D15*AL$3+AL$52*$E15*AL$3,IF($A15+$H$3*24=AL$7,AL$49*$B15*AL$3+AL$50*$C15*AL$3+AL$51*$D15*AL$3+AL$52*$E15*AL$3,IF($A15+$H$3*25=AL$7,AL$49*$B15*AL$3+AL$50*$C15*AL$3+AL$51*$D15*AL$3+AL$52*$E15*AL$3,IF($A15+$H$3*26=AL$7,AL$49*$B15*AL$3+AL$50*$C15*AL$3+AL$51*$D15*AL$3+AL$52*$E15*AL$3,IF($A15+$H$3*27=AL$7,AL$49*$B15*AL$3+AL$50*$C15*AL$3+AL$51*$D15*AL$3+AL$52*$E15*AL$3,IF($A15+$H$3*28=AL$7,AL$49*$B15*AL$3+AL$50*$C15*AL$3+AL$51*$D15*AL$3+AL$52*$E15*AL$3,IF($A15+$H$3*29=AL$7,AL$49*$B15*AL$3+AL$50*$C15*AL$3+AL$51*$D15*AL$3+AL$52*$E15*AL$3,IF($A15+$H$3*30=AL$7,AL$49*$B15*AL$3+AL$50*$C15*AL$3+AL$51*$D15*AL$3+AL$52*$E15*AL$3,IF($A15+$H$3*31=AL$7,AL$49*$B15*AL$3+AL$50*$C15*AL$3+AL$51*$D15*AL$3+AL$52*$E15*AL$3,IF($A15+$H$3*32=AL$7,AL$49*$B15*AL$3+AL$50*$C15*AL$3+AL$51*$D15*AL$3+AL$52*$E15*AL$3,IF($A15+$H$3*33=AL$7,AL$49*$B15*AL$3+AL$50*$C15*AL$3+AL$51*$D15*AL$3+AL$52*$E15*AL$3,IF($A15+$H$3*34=AL$7,AL$49*$B15*AL$3+AL$50*$C15*AL$3+AL$51*$D15*AL$3+AL$52*$E15*AL$3,IF($A15+$H$3*35=AL$7,AL$49*$B15*AL$3+AL$50*$C15*AL$3+AL$51*$D15*AL$3+AL$52*$E15*AL$3,IF($A15+$H$3*36=AL$7,AL$49*$B15*AL$3+AL$50*$C15*AL$3+AL$51*$D15*AL$3+AL$52*$E15*AL$3,IF($A15+$H$3*37=AL$7,AL$49*$B15*AL$3+AL$50*$C15*AL$3+AL$51*$D15*AL$3+AL$52*$E15*AL$3,IF($A15+$H$3*38=AL$7,AL$49*$B15*AL$3+AL$50*$C15*AL$3+AL$51*$D15*AL$3+AL$52*$E15*AL$3,IF($A15+$H$3*39=AL$7,AL$49*$B15*AL$3+AL$50*$C15*AL$3+AL$51*$D15*AL$3+AL$52*$E15*AL$3,IF($A15+$H$3*40=AL$7,AL$49*$B15*AL$3+AL$50*$C15*AL$3+AL$51*$D15*AL$3+AL$52*$E15*AL$3,0)))))))))))))))))))))))))))))))))))))))))*Warranty!$AD$47</f>
        <v>1323.1743143335009</v>
      </c>
      <c r="AM15" s="124">
        <f>IF($A15=AM$7,AM$49*$B15+AM$50*$C15+AM$51*$D15+AM$52*$E15,IF($A15+$H$3=AM$7,$A$5*$B15*AM$3+$B$5*$C15*AM$3+$C$5*$D15*AM$3+$D$5*$E15*AM$3,IF($A15+$H$3*2=AM$7,$A$5*$B15*AM$3+$B$5*$C15*AM$3+$C$5*$D15*AM$3+$D$5*$E15*AM$3,IF($A15+$H$3*3=AM$7,$A$5*$B15*AM$3+$B$5*$C15*AM$3+$C$5*$D15*AM$3+$D$5*$E15*AM$3,IF($A15+$H$3*4=AM$7,$A$5*$B15*AM$3+$B$5*$C15*AM$3+$C$5*$D15*AM$3+$D$5*$E15*AM$3,IF($A15+$H$3*5=AM$7,$A$5*$B15*AM$3+$B$5*$C15*AM$3+$C$5*$D15*AM$3+$D$5*$E15*AM$3,IF($A15+$H$3*6=AM$7,$A$5*$B15*AM$3+$B$5*$C15*AM$3+$C$5*$D15*AM$3+$D$5*$E15*AM$3,IF($A15+$H$3*7=AM$7,$A$5*$B15*AM$3+$B$5*$C15*AM$3+$C$5*$D15*AM$3+$D$5*$E15*AM$3,IF($A15+$H$3*8=AM$7,$A$5*$B15*AM$3+$B$5*$C15*AM$3+$C$5*$D15*AM$3+$D$5*$E15*AM$3,IF($A15+$H$3*9=AM$7,$A$5*$B15*AM$3+$B$5*$C15*AM$3+$C$5*$D15*AM$3+$D$5*$E15*AM$3,IF($A15+$H$3*10=AM$7,$A$5*$B15*AM$3+$B$5*$C15*AM$3+$C$5*$D15*AM$3+$D$5*$E15*AM$3,IF($A15+$H$3*11=AM$7,AM$55*$B15*AM$3+AM$56*$C15*AM$3+AM$57*$D15*AM$3+AM$58*$E15*AM$3,IF($A15+$H$3*12=AM$7,AM$55*$B15*AM$3+AM$56*$C15*AM$3+AM$57*$D15*AM$3+AM$58*$E15*AM$3,IF($A15+$H$3*13=AM$7,AM$55*$B15*AM$3+AM$56*$C15*AM$3+AM$57*$D15*AM$3+AM$58*$E15*AM$3,IF($A15+$H$3*14=AM$7,AM$55*$B15*AM$3+AM$56*$C15*AM$3+AM$57*$D15*AM$3+AM$58*$E15*AM$3,IF($A15+$H$3*15=AM$7,AM$55*$B15*AM$3+AM$56*$C15*AM$3+AM$57*$D15*AM$3+AM$58*$E15*AM$3,IF($A15+$H$3*16=AM$7,AM$60*$B15*AM$3+AM$61*$C15*AM$3+AM$62*$D15*AM$3+AM$63*$E15*AM$3,IF($A15+$H$3*17=AM$7,AM$60*$B15*AM$3+AM$61*$C15*AM$3+AM$62*$D15*AM$3+AM$63*$E15*AM$3,IF($A15+$H$3*18=AM$7,AM$60*$B15*AM$3+AM$61*$C15*AM$3+AM$62*$D15*AM$3+AM$63*$E15*AM$3,IF($A15+$H$3*19=AM$7,AM$60*$B15*AM$3+AM$61*$C15*AM$3+AM$62*$D15*AM$3+AM$63*$E15*AM$3,IF($A15+$H$3*20=AM$7,AM$60*$B15*AM$3+AM$61*$C15*AM$3+AM$62*$D15*AM$3+AM$63*$E15*AM$3,IF($A15+$H$3*21=AM$7,AM$49*$B15*AM$3+AM$50*$C15*AM$3+AM$51*$D15*AM$3+AM$52*$E15*AM$3,IF($A15+$H$3*22=AM$7,AM$49*$B15*AM$3+AM$50*$C15*AM$3+AM$51*$D15*AM$3+AM$52*$E15*AM$3,IF($A15+$H$3*23=AM$7,AM$49*$B15*AM$3+AM$50*$C15*AM$3+AM$51*$D15*AM$3+AM$52*$E15*AM$3,IF($A15+$H$3*24=AM$7,AM$49*$B15*AM$3+AM$50*$C15*AM$3+AM$51*$D15*AM$3+AM$52*$E15*AM$3,IF($A15+$H$3*25=AM$7,AM$49*$B15*AM$3+AM$50*$C15*AM$3+AM$51*$D15*AM$3+AM$52*$E15*AM$3,IF($A15+$H$3*26=AM$7,AM$49*$B15*AM$3+AM$50*$C15*AM$3+AM$51*$D15*AM$3+AM$52*$E15*AM$3,IF($A15+$H$3*27=AM$7,AM$49*$B15*AM$3+AM$50*$C15*AM$3+AM$51*$D15*AM$3+AM$52*$E15*AM$3,IF($A15+$H$3*28=AM$7,AM$49*$B15*AM$3+AM$50*$C15*AM$3+AM$51*$D15*AM$3+AM$52*$E15*AM$3,IF($A15+$H$3*29=AM$7,AM$49*$B15*AM$3+AM$50*$C15*AM$3+AM$51*$D15*AM$3+AM$52*$E15*AM$3,IF($A15+$H$3*30=AM$7,AM$49*$B15*AM$3+AM$50*$C15*AM$3+AM$51*$D15*AM$3+AM$52*$E15*AM$3,IF($A15+$H$3*31=AM$7,AM$49*$B15*AM$3+AM$50*$C15*AM$3+AM$51*$D15*AM$3+AM$52*$E15*AM$3,IF($A15+$H$3*32=AM$7,AM$49*$B15*AM$3+AM$50*$C15*AM$3+AM$51*$D15*AM$3+AM$52*$E15*AM$3,IF($A15+$H$3*33=AM$7,AM$49*$B15*AM$3+AM$50*$C15*AM$3+AM$51*$D15*AM$3+AM$52*$E15*AM$3,IF($A15+$H$3*34=AM$7,AM$49*$B15*AM$3+AM$50*$C15*AM$3+AM$51*$D15*AM$3+AM$52*$E15*AM$3,IF($A15+$H$3*35=AM$7,AM$49*$B15*AM$3+AM$50*$C15*AM$3+AM$51*$D15*AM$3+AM$52*$E15*AM$3,IF($A15+$H$3*36=AM$7,AM$49*$B15*AM$3+AM$50*$C15*AM$3+AM$51*$D15*AM$3+AM$52*$E15*AM$3,IF($A15+$H$3*37=AM$7,AM$49*$B15*AM$3+AM$50*$C15*AM$3+AM$51*$D15*AM$3+AM$52*$E15*AM$3,IF($A15+$H$3*38=AM$7,AM$49*$B15*AM$3+AM$50*$C15*AM$3+AM$51*$D15*AM$3+AM$52*$E15*AM$3,IF($A15+$H$3*39=AM$7,AM$49*$B15*AM$3+AM$50*$C15*AM$3+AM$51*$D15*AM$3+AM$52*$E15*AM$3,IF($A15+$H$3*40=AM$7,AM$49*$B15*AM$3+AM$50*$C15*AM$3+AM$51*$D15*AM$3+AM$52*$E15*AM$3,0)))))))))))))))))))))))))))))))))))))))))*Warranty!$AD$47</f>
        <v>1323.1743143335009</v>
      </c>
      <c r="AN15" s="124">
        <f>IF($A15=AN$7,AN$49*$B15+AN$50*$C15+AN$51*$D15+AN$52*$E15,IF($A15+$H$3=AN$7,$A$5*$B15*AN$3+$B$5*$C15*AN$3+$C$5*$D15*AN$3+$D$5*$E15*AN$3,IF($A15+$H$3*2=AN$7,$A$5*$B15*AN$3+$B$5*$C15*AN$3+$C$5*$D15*AN$3+$D$5*$E15*AN$3,IF($A15+$H$3*3=AN$7,$A$5*$B15*AN$3+$B$5*$C15*AN$3+$C$5*$D15*AN$3+$D$5*$E15*AN$3,IF($A15+$H$3*4=AN$7,$A$5*$B15*AN$3+$B$5*$C15*AN$3+$C$5*$D15*AN$3+$D$5*$E15*AN$3,IF($A15+$H$3*5=AN$7,$A$5*$B15*AN$3+$B$5*$C15*AN$3+$C$5*$D15*AN$3+$D$5*$E15*AN$3,IF($A15+$H$3*6=AN$7,$A$5*$B15*AN$3+$B$5*$C15*AN$3+$C$5*$D15*AN$3+$D$5*$E15*AN$3,IF($A15+$H$3*7=AN$7,$A$5*$B15*AN$3+$B$5*$C15*AN$3+$C$5*$D15*AN$3+$D$5*$E15*AN$3,IF($A15+$H$3*8=AN$7,$A$5*$B15*AN$3+$B$5*$C15*AN$3+$C$5*$D15*AN$3+$D$5*$E15*AN$3,IF($A15+$H$3*9=AN$7,$A$5*$B15*AN$3+$B$5*$C15*AN$3+$C$5*$D15*AN$3+$D$5*$E15*AN$3,IF($A15+$H$3*10=AN$7,$A$5*$B15*AN$3+$B$5*$C15*AN$3+$C$5*$D15*AN$3+$D$5*$E15*AN$3,IF($A15+$H$3*11=AN$7,AN$55*$B15*AN$3+AN$56*$C15*AN$3+AN$57*$D15*AN$3+AN$58*$E15*AN$3,IF($A15+$H$3*12=AN$7,AN$55*$B15*AN$3+AN$56*$C15*AN$3+AN$57*$D15*AN$3+AN$58*$E15*AN$3,IF($A15+$H$3*13=AN$7,AN$55*$B15*AN$3+AN$56*$C15*AN$3+AN$57*$D15*AN$3+AN$58*$E15*AN$3,IF($A15+$H$3*14=AN$7,AN$55*$B15*AN$3+AN$56*$C15*AN$3+AN$57*$D15*AN$3+AN$58*$E15*AN$3,IF($A15+$H$3*15=AN$7,AN$55*$B15*AN$3+AN$56*$C15*AN$3+AN$57*$D15*AN$3+AN$58*$E15*AN$3,IF($A15+$H$3*16=AN$7,AN$60*$B15*AN$3+AN$61*$C15*AN$3+AN$62*$D15*AN$3+AN$63*$E15*AN$3,IF($A15+$H$3*17=AN$7,AN$60*$B15*AN$3+AN$61*$C15*AN$3+AN$62*$D15*AN$3+AN$63*$E15*AN$3,IF($A15+$H$3*18=AN$7,AN$60*$B15*AN$3+AN$61*$C15*AN$3+AN$62*$D15*AN$3+AN$63*$E15*AN$3,IF($A15+$H$3*19=AN$7,AN$60*$B15*AN$3+AN$61*$C15*AN$3+AN$62*$D15*AN$3+AN$63*$E15*AN$3,IF($A15+$H$3*20=AN$7,AN$60*$B15*AN$3+AN$61*$C15*AN$3+AN$62*$D15*AN$3+AN$63*$E15*AN$3,IF($A15+$H$3*21=AN$7,AN$49*$B15*AN$3+AN$50*$C15*AN$3+AN$51*$D15*AN$3+AN$52*$E15*AN$3,IF($A15+$H$3*22=AN$7,AN$49*$B15*AN$3+AN$50*$C15*AN$3+AN$51*$D15*AN$3+AN$52*$E15*AN$3,IF($A15+$H$3*23=AN$7,AN$49*$B15*AN$3+AN$50*$C15*AN$3+AN$51*$D15*AN$3+AN$52*$E15*AN$3,IF($A15+$H$3*24=AN$7,AN$49*$B15*AN$3+AN$50*$C15*AN$3+AN$51*$D15*AN$3+AN$52*$E15*AN$3,IF($A15+$H$3*25=AN$7,AN$49*$B15*AN$3+AN$50*$C15*AN$3+AN$51*$D15*AN$3+AN$52*$E15*AN$3,IF($A15+$H$3*26=AN$7,AN$49*$B15*AN$3+AN$50*$C15*AN$3+AN$51*$D15*AN$3+AN$52*$E15*AN$3,IF($A15+$H$3*27=AN$7,AN$49*$B15*AN$3+AN$50*$C15*AN$3+AN$51*$D15*AN$3+AN$52*$E15*AN$3,IF($A15+$H$3*28=AN$7,AN$49*$B15*AN$3+AN$50*$C15*AN$3+AN$51*$D15*AN$3+AN$52*$E15*AN$3,IF($A15+$H$3*29=AN$7,AN$49*$B15*AN$3+AN$50*$C15*AN$3+AN$51*$D15*AN$3+AN$52*$E15*AN$3,IF($A15+$H$3*30=AN$7,AN$49*$B15*AN$3+AN$50*$C15*AN$3+AN$51*$D15*AN$3+AN$52*$E15*AN$3,IF($A15+$H$3*31=AN$7,AN$49*$B15*AN$3+AN$50*$C15*AN$3+AN$51*$D15*AN$3+AN$52*$E15*AN$3,IF($A15+$H$3*32=AN$7,AN$49*$B15*AN$3+AN$50*$C15*AN$3+AN$51*$D15*AN$3+AN$52*$E15*AN$3,IF($A15+$H$3*33=AN$7,AN$49*$B15*AN$3+AN$50*$C15*AN$3+AN$51*$D15*AN$3+AN$52*$E15*AN$3,IF($A15+$H$3*34=AN$7,AN$49*$B15*AN$3+AN$50*$C15*AN$3+AN$51*$D15*AN$3+AN$52*$E15*AN$3,IF($A15+$H$3*35=AN$7,AN$49*$B15*AN$3+AN$50*$C15*AN$3+AN$51*$D15*AN$3+AN$52*$E15*AN$3,IF($A15+$H$3*36=AN$7,AN$49*$B15*AN$3+AN$50*$C15*AN$3+AN$51*$D15*AN$3+AN$52*$E15*AN$3,IF($A15+$H$3*37=AN$7,AN$49*$B15*AN$3+AN$50*$C15*AN$3+AN$51*$D15*AN$3+AN$52*$E15*AN$3,IF($A15+$H$3*38=AN$7,AN$49*$B15*AN$3+AN$50*$C15*AN$3+AN$51*$D15*AN$3+AN$52*$E15*AN$3,IF($A15+$H$3*39=AN$7,AN$49*$B15*AN$3+AN$50*$C15*AN$3+AN$51*$D15*AN$3+AN$52*$E15*AN$3,IF($A15+$H$3*40=AN$7,AN$49*$B15*AN$3+AN$50*$C15*AN$3+AN$51*$D15*AN$3+AN$52*$E15*AN$3,0)))))))))))))))))))))))))))))))))))))))))*Warranty!$AD$47</f>
        <v>1323.1743143335009</v>
      </c>
      <c r="AO15" s="124">
        <f>IF($A15=AO$7,AO$49*$B15+AO$50*$C15+AO$51*$D15+AO$52*$E15,IF($A15+$H$3=AO$7,$A$5*$B15*AO$3+$B$5*$C15*AO$3+$C$5*$D15*AO$3+$D$5*$E15*AO$3,IF($A15+$H$3*2=AO$7,$A$5*$B15*AO$3+$B$5*$C15*AO$3+$C$5*$D15*AO$3+$D$5*$E15*AO$3,IF($A15+$H$3*3=AO$7,$A$5*$B15*AO$3+$B$5*$C15*AO$3+$C$5*$D15*AO$3+$D$5*$E15*AO$3,IF($A15+$H$3*4=AO$7,$A$5*$B15*AO$3+$B$5*$C15*AO$3+$C$5*$D15*AO$3+$D$5*$E15*AO$3,IF($A15+$H$3*5=AO$7,$A$5*$B15*AO$3+$B$5*$C15*AO$3+$C$5*$D15*AO$3+$D$5*$E15*AO$3,IF($A15+$H$3*6=AO$7,$A$5*$B15*AO$3+$B$5*$C15*AO$3+$C$5*$D15*AO$3+$D$5*$E15*AO$3,IF($A15+$H$3*7=AO$7,$A$5*$B15*AO$3+$B$5*$C15*AO$3+$C$5*$D15*AO$3+$D$5*$E15*AO$3,IF($A15+$H$3*8=AO$7,$A$5*$B15*AO$3+$B$5*$C15*AO$3+$C$5*$D15*AO$3+$D$5*$E15*AO$3,IF($A15+$H$3*9=AO$7,$A$5*$B15*AO$3+$B$5*$C15*AO$3+$C$5*$D15*AO$3+$D$5*$E15*AO$3,IF($A15+$H$3*10=AO$7,$A$5*$B15*AO$3+$B$5*$C15*AO$3+$C$5*$D15*AO$3+$D$5*$E15*AO$3,IF($A15+$H$3*11=AO$7,AO$55*$B15*AO$3+AO$56*$C15*AO$3+AO$57*$D15*AO$3+AO$58*$E15*AO$3,IF($A15+$H$3*12=AO$7,AO$55*$B15*AO$3+AO$56*$C15*AO$3+AO$57*$D15*AO$3+AO$58*$E15*AO$3,IF($A15+$H$3*13=AO$7,AO$55*$B15*AO$3+AO$56*$C15*AO$3+AO$57*$D15*AO$3+AO$58*$E15*AO$3,IF($A15+$H$3*14=AO$7,AO$55*$B15*AO$3+AO$56*$C15*AO$3+AO$57*$D15*AO$3+AO$58*$E15*AO$3,IF($A15+$H$3*15=AO$7,AO$55*$B15*AO$3+AO$56*$C15*AO$3+AO$57*$D15*AO$3+AO$58*$E15*AO$3,IF($A15+$H$3*16=AO$7,AO$60*$B15*AO$3+AO$61*$C15*AO$3+AO$62*$D15*AO$3+AO$63*$E15*AO$3,IF($A15+$H$3*17=AO$7,AO$60*$B15*AO$3+AO$61*$C15*AO$3+AO$62*$D15*AO$3+AO$63*$E15*AO$3,IF($A15+$H$3*18=AO$7,AO$60*$B15*AO$3+AO$61*$C15*AO$3+AO$62*$D15*AO$3+AO$63*$E15*AO$3,IF($A15+$H$3*19=AO$7,AO$60*$B15*AO$3+AO$61*$C15*AO$3+AO$62*$D15*AO$3+AO$63*$E15*AO$3,IF($A15+$H$3*20=AO$7,AO$60*$B15*AO$3+AO$61*$C15*AO$3+AO$62*$D15*AO$3+AO$63*$E15*AO$3,IF($A15+$H$3*21=AO$7,AO$49*$B15*AO$3+AO$50*$C15*AO$3+AO$51*$D15*AO$3+AO$52*$E15*AO$3,IF($A15+$H$3*22=AO$7,AO$49*$B15*AO$3+AO$50*$C15*AO$3+AO$51*$D15*AO$3+AO$52*$E15*AO$3,IF($A15+$H$3*23=AO$7,AO$49*$B15*AO$3+AO$50*$C15*AO$3+AO$51*$D15*AO$3+AO$52*$E15*AO$3,IF($A15+$H$3*24=AO$7,AO$49*$B15*AO$3+AO$50*$C15*AO$3+AO$51*$D15*AO$3+AO$52*$E15*AO$3,IF($A15+$H$3*25=AO$7,AO$49*$B15*AO$3+AO$50*$C15*AO$3+AO$51*$D15*AO$3+AO$52*$E15*AO$3,IF($A15+$H$3*26=AO$7,AO$49*$B15*AO$3+AO$50*$C15*AO$3+AO$51*$D15*AO$3+AO$52*$E15*AO$3,IF($A15+$H$3*27=AO$7,AO$49*$B15*AO$3+AO$50*$C15*AO$3+AO$51*$D15*AO$3+AO$52*$E15*AO$3,IF($A15+$H$3*28=AO$7,AO$49*$B15*AO$3+AO$50*$C15*AO$3+AO$51*$D15*AO$3+AO$52*$E15*AO$3,IF($A15+$H$3*29=AO$7,AO$49*$B15*AO$3+AO$50*$C15*AO$3+AO$51*$D15*AO$3+AO$52*$E15*AO$3,IF($A15+$H$3*30=AO$7,AO$49*$B15*AO$3+AO$50*$C15*AO$3+AO$51*$D15*AO$3+AO$52*$E15*AO$3,IF($A15+$H$3*31=AO$7,AO$49*$B15*AO$3+AO$50*$C15*AO$3+AO$51*$D15*AO$3+AO$52*$E15*AO$3,IF($A15+$H$3*32=AO$7,AO$49*$B15*AO$3+AO$50*$C15*AO$3+AO$51*$D15*AO$3+AO$52*$E15*AO$3,IF($A15+$H$3*33=AO$7,AO$49*$B15*AO$3+AO$50*$C15*AO$3+AO$51*$D15*AO$3+AO$52*$E15*AO$3,IF($A15+$H$3*34=AO$7,AO$49*$B15*AO$3+AO$50*$C15*AO$3+AO$51*$D15*AO$3+AO$52*$E15*AO$3,IF($A15+$H$3*35=AO$7,AO$49*$B15*AO$3+AO$50*$C15*AO$3+AO$51*$D15*AO$3+AO$52*$E15*AO$3,IF($A15+$H$3*36=AO$7,AO$49*$B15*AO$3+AO$50*$C15*AO$3+AO$51*$D15*AO$3+AO$52*$E15*AO$3,IF($A15+$H$3*37=AO$7,AO$49*$B15*AO$3+AO$50*$C15*AO$3+AO$51*$D15*AO$3+AO$52*$E15*AO$3,IF($A15+$H$3*38=AO$7,AO$49*$B15*AO$3+AO$50*$C15*AO$3+AO$51*$D15*AO$3+AO$52*$E15*AO$3,IF($A15+$H$3*39=AO$7,AO$49*$B15*AO$3+AO$50*$C15*AO$3+AO$51*$D15*AO$3+AO$52*$E15*AO$3,IF($A15+$H$3*40=AO$7,AO$49*$B15*AO$3+AO$50*$C15*AO$3+AO$51*$D15*AO$3+AO$52*$E15*AO$3,0)))))))))))))))))))))))))))))))))))))))))*Warranty!$AD$47</f>
        <v>1323.1743143335009</v>
      </c>
      <c r="AP15" s="124">
        <f>IF($A15=AP$7,AP$49*$B15+AP$50*$C15+AP$51*$D15+AP$52*$E15,IF($A15+$H$3=AP$7,$A$5*$B15*AP$3+$B$5*$C15*AP$3+$C$5*$D15*AP$3+$D$5*$E15*AP$3,IF($A15+$H$3*2=AP$7,$A$5*$B15*AP$3+$B$5*$C15*AP$3+$C$5*$D15*AP$3+$D$5*$E15*AP$3,IF($A15+$H$3*3=AP$7,$A$5*$B15*AP$3+$B$5*$C15*AP$3+$C$5*$D15*AP$3+$D$5*$E15*AP$3,IF($A15+$H$3*4=AP$7,$A$5*$B15*AP$3+$B$5*$C15*AP$3+$C$5*$D15*AP$3+$D$5*$E15*AP$3,IF($A15+$H$3*5=AP$7,$A$5*$B15*AP$3+$B$5*$C15*AP$3+$C$5*$D15*AP$3+$D$5*$E15*AP$3,IF($A15+$H$3*6=AP$7,$A$5*$B15*AP$3+$B$5*$C15*AP$3+$C$5*$D15*AP$3+$D$5*$E15*AP$3,IF($A15+$H$3*7=AP$7,$A$5*$B15*AP$3+$B$5*$C15*AP$3+$C$5*$D15*AP$3+$D$5*$E15*AP$3,IF($A15+$H$3*8=AP$7,$A$5*$B15*AP$3+$B$5*$C15*AP$3+$C$5*$D15*AP$3+$D$5*$E15*AP$3,IF($A15+$H$3*9=AP$7,$A$5*$B15*AP$3+$B$5*$C15*AP$3+$C$5*$D15*AP$3+$D$5*$E15*AP$3,IF($A15+$H$3*10=AP$7,$A$5*$B15*AP$3+$B$5*$C15*AP$3+$C$5*$D15*AP$3+$D$5*$E15*AP$3,IF($A15+$H$3*11=AP$7,AP$55*$B15*AP$3+AP$56*$C15*AP$3+AP$57*$D15*AP$3+AP$58*$E15*AP$3,IF($A15+$H$3*12=AP$7,AP$55*$B15*AP$3+AP$56*$C15*AP$3+AP$57*$D15*AP$3+AP$58*$E15*AP$3,IF($A15+$H$3*13=AP$7,AP$55*$B15*AP$3+AP$56*$C15*AP$3+AP$57*$D15*AP$3+AP$58*$E15*AP$3,IF($A15+$H$3*14=AP$7,AP$55*$B15*AP$3+AP$56*$C15*AP$3+AP$57*$D15*AP$3+AP$58*$E15*AP$3,IF($A15+$H$3*15=AP$7,AP$55*$B15*AP$3+AP$56*$C15*AP$3+AP$57*$D15*AP$3+AP$58*$E15*AP$3,IF($A15+$H$3*16=AP$7,AP$60*$B15*AP$3+AP$61*$C15*AP$3+AP$62*$D15*AP$3+AP$63*$E15*AP$3,IF($A15+$H$3*17=AP$7,AP$60*$B15*AP$3+AP$61*$C15*AP$3+AP$62*$D15*AP$3+AP$63*$E15*AP$3,IF($A15+$H$3*18=AP$7,AP$60*$B15*AP$3+AP$61*$C15*AP$3+AP$62*$D15*AP$3+AP$63*$E15*AP$3,IF($A15+$H$3*19=AP$7,AP$60*$B15*AP$3+AP$61*$C15*AP$3+AP$62*$D15*AP$3+AP$63*$E15*AP$3,IF($A15+$H$3*20=AP$7,AP$60*$B15*AP$3+AP$61*$C15*AP$3+AP$62*$D15*AP$3+AP$63*$E15*AP$3,IF($A15+$H$3*21=AP$7,AP$49*$B15*AP$3+AP$50*$C15*AP$3+AP$51*$D15*AP$3+AP$52*$E15*AP$3,IF($A15+$H$3*22=AP$7,AP$49*$B15*AP$3+AP$50*$C15*AP$3+AP$51*$D15*AP$3+AP$52*$E15*AP$3,IF($A15+$H$3*23=AP$7,AP$49*$B15*AP$3+AP$50*$C15*AP$3+AP$51*$D15*AP$3+AP$52*$E15*AP$3,IF($A15+$H$3*24=AP$7,AP$49*$B15*AP$3+AP$50*$C15*AP$3+AP$51*$D15*AP$3+AP$52*$E15*AP$3,IF($A15+$H$3*25=AP$7,AP$49*$B15*AP$3+AP$50*$C15*AP$3+AP$51*$D15*AP$3+AP$52*$E15*AP$3,IF($A15+$H$3*26=AP$7,AP$49*$B15*AP$3+AP$50*$C15*AP$3+AP$51*$D15*AP$3+AP$52*$E15*AP$3,IF($A15+$H$3*27=AP$7,AP$49*$B15*AP$3+AP$50*$C15*AP$3+AP$51*$D15*AP$3+AP$52*$E15*AP$3,IF($A15+$H$3*28=AP$7,AP$49*$B15*AP$3+AP$50*$C15*AP$3+AP$51*$D15*AP$3+AP$52*$E15*AP$3,IF($A15+$H$3*29=AP$7,AP$49*$B15*AP$3+AP$50*$C15*AP$3+AP$51*$D15*AP$3+AP$52*$E15*AP$3,IF($A15+$H$3*30=AP$7,AP$49*$B15*AP$3+AP$50*$C15*AP$3+AP$51*$D15*AP$3+AP$52*$E15*AP$3,IF($A15+$H$3*31=AP$7,AP$49*$B15*AP$3+AP$50*$C15*AP$3+AP$51*$D15*AP$3+AP$52*$E15*AP$3,IF($A15+$H$3*32=AP$7,AP$49*$B15*AP$3+AP$50*$C15*AP$3+AP$51*$D15*AP$3+AP$52*$E15*AP$3,IF($A15+$H$3*33=AP$7,AP$49*$B15*AP$3+AP$50*$C15*AP$3+AP$51*$D15*AP$3+AP$52*$E15*AP$3,IF($A15+$H$3*34=AP$7,AP$49*$B15*AP$3+AP$50*$C15*AP$3+AP$51*$D15*AP$3+AP$52*$E15*AP$3,IF($A15+$H$3*35=AP$7,AP$49*$B15*AP$3+AP$50*$C15*AP$3+AP$51*$D15*AP$3+AP$52*$E15*AP$3,IF($A15+$H$3*36=AP$7,AP$49*$B15*AP$3+AP$50*$C15*AP$3+AP$51*$D15*AP$3+AP$52*$E15*AP$3,IF($A15+$H$3*37=AP$7,AP$49*$B15*AP$3+AP$50*$C15*AP$3+AP$51*$D15*AP$3+AP$52*$E15*AP$3,IF($A15+$H$3*38=AP$7,AP$49*$B15*AP$3+AP$50*$C15*AP$3+AP$51*$D15*AP$3+AP$52*$E15*AP$3,IF($A15+$H$3*39=AP$7,AP$49*$B15*AP$3+AP$50*$C15*AP$3+AP$51*$D15*AP$3+AP$52*$E15*AP$3,IF($A15+$H$3*40=AP$7,AP$49*$B15*AP$3+AP$50*$C15*AP$3+AP$51*$D15*AP$3+AP$52*$E15*AP$3,0)))))))))))))))))))))))))))))))))))))))))*Warranty!$AD$47</f>
        <v>1323.1743143335009</v>
      </c>
      <c r="AQ15" s="124">
        <f t="shared" ref="AQ15:AW15" si="26">IF($A15=AQ$7,AQ$49*$B15+AQ$50*$C15+AQ$51*$D15+AQ$52*$E15,IF($A15+$H$3=AQ$7,$A$5*$B15*AQ$3+$B$5*$C15*AQ$3+$C$5*$D15*AQ$3+$D$5*$E15*AQ$3,IF($A15+$H$3*2=AQ$7,$A$5*$B15*AQ$3+$B$5*$C15*AQ$3+$C$5*$D15*AQ$3+$D$5*$E15*AQ$3,IF($A15+$H$3*3=AQ$7,$A$5*$B15*AQ$3+$B$5*$C15*AQ$3+$C$5*$D15*AQ$3+$D$5*$E15*AQ$3,IF($A15+$H$3*4=AQ$7,$A$5*$B15*AQ$3+$B$5*$C15*AQ$3+$C$5*$D15*AQ$3+$D$5*$E15*AQ$3,IF($A15+$H$3*5=AQ$7,$A$5*$B15*AQ$3+$B$5*$C15*AQ$3+$C$5*$D15*AQ$3+$D$5*$E15*AQ$3,IF($A15+$H$3*6=AQ$7,$A$5*$B15*AQ$3+$B$5*$C15*AQ$3+$C$5*$D15*AQ$3+$D$5*$E15*AQ$3,IF($A15+$H$3*7=AQ$7,$A$5*$B15*AQ$3+$B$5*$C15*AQ$3+$C$5*$D15*AQ$3+$D$5*$E15*AQ$3,IF($A15+$H$3*8=AQ$7,$A$5*$B15*AQ$3+$B$5*$C15*AQ$3+$C$5*$D15*AQ$3+$D$5*$E15*AQ$3,IF($A15+$H$3*9=AQ$7,$A$5*$B15*AQ$3+$B$5*$C15*AQ$3+$C$5*$D15*AQ$3+$D$5*$E15*AQ$3,IF($A15+$H$3*10=AQ$7,$A$5*$B15*AQ$3+$B$5*$C15*AQ$3+$C$5*$D15*AQ$3+$D$5*$E15*AQ$3,IF($A15+$H$3*11=AQ$7,AQ$55*$B15*AQ$3+AQ$56*$C15*AQ$3+AQ$57*$D15*AQ$3+AQ$58*$E15*AQ$3,IF($A15+$H$3*12=AQ$7,AQ$55*$B15*AQ$3+AQ$56*$C15*AQ$3+AQ$57*$D15*AQ$3+AQ$58*$E15*AQ$3,IF($A15+$H$3*13=AQ$7,AQ$55*$B15*AQ$3+AQ$56*$C15*AQ$3+AQ$57*$D15*AQ$3+AQ$58*$E15*AQ$3,IF($A15+$H$3*14=AQ$7,AQ$55*$B15*AQ$3+AQ$56*$C15*AQ$3+AQ$57*$D15*AQ$3+AQ$58*$E15*AQ$3,IF($A15+$H$3*15=AQ$7,AQ$55*$B15*AQ$3+AQ$56*$C15*AQ$3+AQ$57*$D15*AQ$3+AQ$58*$E15*AQ$3,IF($A15+$H$3*16=AQ$7,AQ$60*$B15*AQ$3+AQ$61*$C15*AQ$3+AQ$62*$D15*AQ$3+AQ$63*$E15*AQ$3,IF($A15+$H$3*17=AQ$7,AQ$60*$B15*AQ$3+AQ$61*$C15*AQ$3+AQ$62*$D15*AQ$3+AQ$63*$E15*AQ$3,IF($A15+$H$3*18=AQ$7,AQ$60*$B15*AQ$3+AQ$61*$C15*AQ$3+AQ$62*$D15*AQ$3+AQ$63*$E15*AQ$3,IF($A15+$H$3*19=AQ$7,AQ$60*$B15*AQ$3+AQ$61*$C15*AQ$3+AQ$62*$D15*AQ$3+AQ$63*$E15*AQ$3,IF($A15+$H$3*20=AQ$7,AQ$60*$B15*AQ$3+AQ$61*$C15*AQ$3+AQ$62*$D15*AQ$3+AQ$63*$E15*AQ$3,IF($A15+$H$3*21=AQ$7,AQ$49*$B15*AQ$3+AQ$50*$C15*AQ$3+AQ$51*$D15*AQ$3+AQ$52*$E15*AQ$3,IF($A15+$H$3*22=AQ$7,AQ$49*$B15*AQ$3+AQ$50*$C15*AQ$3+AQ$51*$D15*AQ$3+AQ$52*$E15*AQ$3,IF($A15+$H$3*23=AQ$7,AQ$49*$B15*AQ$3+AQ$50*$C15*AQ$3+AQ$51*$D15*AQ$3+AQ$52*$E15*AQ$3,IF($A15+$H$3*24=AQ$7,AQ$49*$B15*AQ$3+AQ$50*$C15*AQ$3+AQ$51*$D15*AQ$3+AQ$52*$E15*AQ$3,IF($A15+$H$3*25=AQ$7,AQ$49*$B15*AQ$3+AQ$50*$C15*AQ$3+AQ$51*$D15*AQ$3+AQ$52*$E15*AQ$3,IF($A15+$H$3*26=AQ$7,AQ$49*$B15*AQ$3+AQ$50*$C15*AQ$3+AQ$51*$D15*AQ$3+AQ$52*$E15*AQ$3,IF($A15+$H$3*27=AQ$7,AQ$49*$B15*AQ$3+AQ$50*$C15*AQ$3+AQ$51*$D15*AQ$3+AQ$52*$E15*AQ$3,IF($A15+$H$3*28=AQ$7,AQ$49*$B15*AQ$3+AQ$50*$C15*AQ$3+AQ$51*$D15*AQ$3+AQ$52*$E15*AQ$3,IF($A15+$H$3*29=AQ$7,AQ$49*$B15*AQ$3+AQ$50*$C15*AQ$3+AQ$51*$D15*AQ$3+AQ$52*$E15*AQ$3,IF($A15+$H$3*30=AQ$7,AQ$49*$B15*AQ$3+AQ$50*$C15*AQ$3+AQ$51*$D15*AQ$3+AQ$52*$E15*AQ$3,IF($A15+$H$3*31=AQ$7,AQ$49*$B15*AQ$3+AQ$50*$C15*AQ$3+AQ$51*$D15*AQ$3+AQ$52*$E15*AQ$3,IF($A15+$H$3*32=AQ$7,AQ$49*$B15*AQ$3+AQ$50*$C15*AQ$3+AQ$51*$D15*AQ$3+AQ$52*$E15*AQ$3,IF($A15+$H$3*33=AQ$7,AQ$49*$B15*AQ$3+AQ$50*$C15*AQ$3+AQ$51*$D15*AQ$3+AQ$52*$E15*AQ$3,IF($A15+$H$3*34=AQ$7,AQ$49*$B15*AQ$3+AQ$50*$C15*AQ$3+AQ$51*$D15*AQ$3+AQ$52*$E15*AQ$3,IF($A15+$H$3*35=AQ$7,AQ$49*$B15*AQ$3+AQ$50*$C15*AQ$3+AQ$51*$D15*AQ$3+AQ$52*$E15*AQ$3,IF($A15+$H$3*36=AQ$7,AQ$49*$B15*AQ$3+AQ$50*$C15*AQ$3+AQ$51*$D15*AQ$3+AQ$52*$E15*AQ$3,IF($A15+$H$3*37=AQ$7,AQ$49*$B15*AQ$3+AQ$50*$C15*AQ$3+AQ$51*$D15*AQ$3+AQ$52*$E15*AQ$3,IF($A15+$H$3*38=AQ$7,AQ$49*$B15*AQ$3+AQ$50*$C15*AQ$3+AQ$51*$D15*AQ$3+AQ$52*$E15*AQ$3,IF($A15+$H$3*39=AQ$7,AQ$49*$B15*AQ$3+AQ$50*$C15*AQ$3+AQ$51*$D15*AQ$3+AQ$52*$E15*AQ$3,IF($A15+$H$3*40=AQ$7,AQ$49*$B15*AQ$3+AQ$50*$C15*AQ$3+AQ$51*$D15*AQ$3+AQ$52*$E15*AQ$3,0)))))))))))))))))))))))))))))))))))))))))</f>
        <v>5133.3774888000007</v>
      </c>
      <c r="AR15" s="124">
        <f t="shared" si="26"/>
        <v>5133.3774888000007</v>
      </c>
      <c r="AS15" s="124">
        <f t="shared" si="26"/>
        <v>5133.3774888000007</v>
      </c>
      <c r="AT15" s="124">
        <f t="shared" si="26"/>
        <v>5133.3774888000007</v>
      </c>
      <c r="AU15" s="124">
        <f t="shared" si="26"/>
        <v>5133.3774888000007</v>
      </c>
      <c r="AV15" s="124">
        <f t="shared" si="26"/>
        <v>5133.3774888000007</v>
      </c>
      <c r="AW15" s="124">
        <f t="shared" si="26"/>
        <v>5133.3774888000007</v>
      </c>
      <c r="AX15" s="180">
        <f t="shared" si="1"/>
        <v>562344.19458735711</v>
      </c>
    </row>
    <row r="16" spans="1:50" x14ac:dyDescent="0.2">
      <c r="A16" s="175">
        <f>'QUANTITIES - ALT 2'!A12</f>
        <v>2029</v>
      </c>
      <c r="B16" s="181">
        <f>'QUANTITIES - ALT 1'!L12</f>
        <v>1046</v>
      </c>
      <c r="C16" s="181">
        <f>'QUANTITIES - ALT 1'!M12</f>
        <v>130</v>
      </c>
      <c r="D16" s="181">
        <f>'QUANTITIES - ALT 1'!N12</f>
        <v>34</v>
      </c>
      <c r="E16" s="181">
        <f>'QUANTITIES - ALT 1'!O12</f>
        <v>10</v>
      </c>
      <c r="F16" s="177">
        <f t="shared" si="2"/>
        <v>1220</v>
      </c>
      <c r="G16" s="171"/>
      <c r="H16" s="182">
        <f t="shared" si="11"/>
        <v>437228.84098400001</v>
      </c>
      <c r="I16" s="181">
        <f t="shared" si="12"/>
        <v>52833.144519999994</v>
      </c>
      <c r="J16" s="181">
        <f t="shared" si="13"/>
        <v>18091.920335999996</v>
      </c>
      <c r="K16" s="181">
        <f t="shared" si="14"/>
        <v>5183.8430399999997</v>
      </c>
      <c r="L16" s="183">
        <f t="shared" si="4"/>
        <v>513337.74887999997</v>
      </c>
      <c r="N16" s="158">
        <f t="shared" si="5"/>
        <v>0</v>
      </c>
      <c r="O16" s="158">
        <f t="shared" si="5"/>
        <v>0</v>
      </c>
      <c r="P16" s="158">
        <f t="shared" si="5"/>
        <v>0</v>
      </c>
      <c r="Q16" s="124">
        <f t="shared" si="5"/>
        <v>0</v>
      </c>
      <c r="R16" s="124">
        <f t="shared" si="8"/>
        <v>0</v>
      </c>
      <c r="S16" s="124">
        <f t="shared" si="15"/>
        <v>0</v>
      </c>
      <c r="T16" s="124">
        <f t="shared" si="18"/>
        <v>0</v>
      </c>
      <c r="U16" s="124">
        <f t="shared" si="21"/>
        <v>0</v>
      </c>
      <c r="V16" s="124">
        <f t="shared" si="24"/>
        <v>0</v>
      </c>
      <c r="W16" s="124">
        <f t="shared" ref="W16:W45" si="27">IF($A16=W$7,W$49*$B16+W$50*$C16+W$51*$D16+W$52*$E16,IF($A16+$H$3=W$7,$A$5*$B16*W$3+$B$5*$C16*W$3+$C$5*$D16*W$3+$D$5*$E16*W$3,IF($A16+$H$3*2=W$7,$A$5*$B16*W$3+$B$5*$C16*W$3+$C$5*$D16*W$3+$D$5*$E16*W$3,IF($A16+$H$3*3=W$7,$A$5*$B16*W$3+$B$5*$C16*W$3+$C$5*$D16*W$3+$D$5*$E16*W$3,IF($A16+$H$3*4=W$7,$A$5*$B16*W$3+$B$5*$C16*W$3+$C$5*$D16*W$3+$D$5*$E16*W$3,IF($A16+$H$3*5=W$7,$A$5*$B16*W$3+$B$5*$C16*W$3+$C$5*$D16*W$3+$D$5*$E16*W$3,IF($A16+$H$3*6=W$7,$A$5*$B16*W$3+$B$5*$C16*W$3+$C$5*$D16*W$3+$D$5*$E16*W$3,IF($A16+$H$3*7=W$7,$A$5*$B16*W$3+$B$5*$C16*W$3+$C$5*$D16*W$3+$D$5*$E16*W$3,IF($A16+$H$3*8=W$7,$A$5*$B16*W$3+$B$5*$C16*W$3+$C$5*$D16*W$3+$D$5*$E16*W$3,IF($A16+$H$3*9=W$7,$A$5*$B16*W$3+$B$5*$C16*W$3+$C$5*$D16*W$3+$D$5*$E16*W$3,IF($A16+$H$3*10=W$7,$A$5*$B16*W$3+$B$5*$C16*W$3+$C$5*$D16*W$3+$D$5*$E16*W$3,IF($A16+$H$3*11=W$7,W$55*$B16*W$3+W$56*$C16*W$3+W$57*$D16*W$3+W$58*$E16*W$3,IF($A16+$H$3*12=W$7,W$55*$B16*W$3+W$56*$C16*W$3+W$57*$D16*W$3+W$58*$E16*W$3,IF($A16+$H$3*13=W$7,W$55*$B16*W$3+W$56*$C16*W$3+W$57*$D16*W$3+W$58*$E16*W$3,IF($A16+$H$3*14=W$7,W$55*$B16*W$3+W$56*$C16*W$3+W$57*$D16*W$3+W$58*$E16*W$3,IF($A16+$H$3*15=W$7,W$55*$B16*W$3+W$56*$C16*W$3+W$57*$D16*W$3+W$58*$E16*W$3,IF($A16+$H$3*16=W$7,W$60*$B16*W$3+W$61*$C16*W$3+W$62*$D16*W$3+W$63*$E16*W$3,IF($A16+$H$3*17=W$7,W$60*$B16*W$3+W$61*$C16*W$3+W$62*$D16*W$3+W$63*$E16*W$3,IF($A16+$H$3*18=W$7,W$60*$B16*W$3+W$61*$C16*W$3+W$62*$D16*W$3+W$63*$E16*W$3,IF($A16+$H$3*19=W$7,W$60*$B16*W$3+W$61*$C16*W$3+W$62*$D16*W$3+W$63*$E16*W$3,IF($A16+$H$3*20=W$7,W$60*$B16*W$3+W$61*$C16*W$3+W$62*$D16*W$3+W$63*$E16*W$3,IF($A16+$H$3*21=W$7,W$49*$B16*W$3+W$50*$C16*W$3+W$51*$D16*W$3+W$52*$E16*W$3,IF($A16+$H$3*22=W$7,W$49*$B16*W$3+W$50*$C16*W$3+W$51*$D16*W$3+W$52*$E16*W$3,IF($A16+$H$3*23=W$7,W$49*$B16*W$3+W$50*$C16*W$3+W$51*$D16*W$3+W$52*$E16*W$3,IF($A16+$H$3*24=W$7,W$49*$B16*W$3+W$50*$C16*W$3+W$51*$D16*W$3+W$52*$E16*W$3,IF($A16+$H$3*25=W$7,W$49*$B16*W$3+W$50*$C16*W$3+W$51*$D16*W$3+W$52*$E16*W$3,IF($A16+$H$3*26=W$7,W$49*$B16*W$3+W$50*$C16*W$3+W$51*$D16*W$3+W$52*$E16*W$3,IF($A16+$H$3*27=W$7,W$49*$B16*W$3+W$50*$C16*W$3+W$51*$D16*W$3+W$52*$E16*W$3,IF($A16+$H$3*28=W$7,W$49*$B16*W$3+W$50*$C16*W$3+W$51*$D16*W$3+W$52*$E16*W$3,IF($A16+$H$3*29=W$7,W$49*$B16*W$3+W$50*$C16*W$3+W$51*$D16*W$3+W$52*$E16*W$3,IF($A16+$H$3*30=W$7,W$49*$B16*W$3+W$50*$C16*W$3+W$51*$D16*W$3+W$52*$E16*W$3,IF($A16+$H$3*31=W$7,W$49*$B16*W$3+W$50*$C16*W$3+W$51*$D16*W$3+W$52*$E16*W$3,IF($A16+$H$3*32=W$7,W$49*$B16*W$3+W$50*$C16*W$3+W$51*$D16*W$3+W$52*$E16*W$3,IF($A16+$H$3*33=W$7,W$49*$B16*W$3+W$50*$C16*W$3+W$51*$D16*W$3+W$52*$E16*W$3,IF($A16+$H$3*34=W$7,W$49*$B16*W$3+W$50*$C16*W$3+W$51*$D16*W$3+W$52*$E16*W$3,IF($A16+$H$3*35=W$7,W$49*$B16*W$3+W$50*$C16*W$3+W$51*$D16*W$3+W$52*$E16*W$3,IF($A16+$H$3*36=W$7,W$49*$B16*W$3+W$50*$C16*W$3+W$51*$D16*W$3+W$52*$E16*W$3,IF($A16+$H$3*37=W$7,W$49*$B16*W$3+W$50*$C16*W$3+W$51*$D16*W$3+W$52*$E16*W$3,IF($A16+$H$3*38=W$7,W$49*$B16*W$3+W$50*$C16*W$3+W$51*$D16*W$3+W$52*$E16*W$3,IF($A16+$H$3*39=W$7,W$49*$B16*W$3+W$50*$C16*W$3+W$51*$D16*W$3+W$52*$E16*W$3,IF($A16+$H$3*40=W$7,W$49*$B16*W$3+W$50*$C16*W$3+W$51*$D16*W$3+W$52*$E16*W$3,0)))))))))))))))))))))))))))))))))))))))))</f>
        <v>513337.74887999997</v>
      </c>
      <c r="X16" s="124">
        <f t="shared" ref="X16:AG16" si="28">IF($A16=X$7,X$49*$B16+X$50*$C16+X$51*$D16+X$52*$E16,IF($A16+$H$3=X$7,$A$5*$B16*X$3+$B$5*$C16*X$3+$C$5*$D16*X$3+$D$5*$E16*X$3,IF($A16+$H$3*2=X$7,$A$5*$B16*X$3+$B$5*$C16*X$3+$C$5*$D16*X$3+$D$5*$E16*X$3,IF($A16+$H$3*3=X$7,$A$5*$B16*X$3+$B$5*$C16*X$3+$C$5*$D16*X$3+$D$5*$E16*X$3,IF($A16+$H$3*4=X$7,$A$5*$B16*X$3+$B$5*$C16*X$3+$C$5*$D16*X$3+$D$5*$E16*X$3,IF($A16+$H$3*5=X$7,$A$5*$B16*X$3+$B$5*$C16*X$3+$C$5*$D16*X$3+$D$5*$E16*X$3,IF($A16+$H$3*6=X$7,$A$5*$B16*X$3+$B$5*$C16*X$3+$C$5*$D16*X$3+$D$5*$E16*X$3,IF($A16+$H$3*7=X$7,$A$5*$B16*X$3+$B$5*$C16*X$3+$C$5*$D16*X$3+$D$5*$E16*X$3,IF($A16+$H$3*8=X$7,$A$5*$B16*X$3+$B$5*$C16*X$3+$C$5*$D16*X$3+$D$5*$E16*X$3,IF($A16+$H$3*9=X$7,$A$5*$B16*X$3+$B$5*$C16*X$3+$C$5*$D16*X$3+$D$5*$E16*X$3,IF($A16+$H$3*10=X$7,$A$5*$B16*X$3+$B$5*$C16*X$3+$C$5*$D16*X$3+$D$5*$E16*X$3,IF($A16+$H$3*11=X$7,X$55*$B16*X$3+X$56*$C16*X$3+X$57*$D16*X$3+X$58*$E16*X$3,IF($A16+$H$3*12=X$7,X$55*$B16*X$3+X$56*$C16*X$3+X$57*$D16*X$3+X$58*$E16*X$3,IF($A16+$H$3*13=X$7,X$55*$B16*X$3+X$56*$C16*X$3+X$57*$D16*X$3+X$58*$E16*X$3,IF($A16+$H$3*14=X$7,X$55*$B16*X$3+X$56*$C16*X$3+X$57*$D16*X$3+X$58*$E16*X$3,IF($A16+$H$3*15=X$7,X$55*$B16*X$3+X$56*$C16*X$3+X$57*$D16*X$3+X$58*$E16*X$3,IF($A16+$H$3*16=X$7,X$60*$B16*X$3+X$61*$C16*X$3+X$62*$D16*X$3+X$63*$E16*X$3,IF($A16+$H$3*17=X$7,X$60*$B16*X$3+X$61*$C16*X$3+X$62*$D16*X$3+X$63*$E16*X$3,IF($A16+$H$3*18=X$7,X$60*$B16*X$3+X$61*$C16*X$3+X$62*$D16*X$3+X$63*$E16*X$3,IF($A16+$H$3*19=X$7,X$60*$B16*X$3+X$61*$C16*X$3+X$62*$D16*X$3+X$63*$E16*X$3,IF($A16+$H$3*20=X$7,X$60*$B16*X$3+X$61*$C16*X$3+X$62*$D16*X$3+X$63*$E16*X$3,IF($A16+$H$3*21=X$7,X$49*$B16*X$3+X$50*$C16*X$3+X$51*$D16*X$3+X$52*$E16*X$3,IF($A16+$H$3*22=X$7,X$49*$B16*X$3+X$50*$C16*X$3+X$51*$D16*X$3+X$52*$E16*X$3,IF($A16+$H$3*23=X$7,X$49*$B16*X$3+X$50*$C16*X$3+X$51*$D16*X$3+X$52*$E16*X$3,IF($A16+$H$3*24=X$7,X$49*$B16*X$3+X$50*$C16*X$3+X$51*$D16*X$3+X$52*$E16*X$3,IF($A16+$H$3*25=X$7,X$49*$B16*X$3+X$50*$C16*X$3+X$51*$D16*X$3+X$52*$E16*X$3,IF($A16+$H$3*26=X$7,X$49*$B16*X$3+X$50*$C16*X$3+X$51*$D16*X$3+X$52*$E16*X$3,IF($A16+$H$3*27=X$7,X$49*$B16*X$3+X$50*$C16*X$3+X$51*$D16*X$3+X$52*$E16*X$3,IF($A16+$H$3*28=X$7,X$49*$B16*X$3+X$50*$C16*X$3+X$51*$D16*X$3+X$52*$E16*X$3,IF($A16+$H$3*29=X$7,X$49*$B16*X$3+X$50*$C16*X$3+X$51*$D16*X$3+X$52*$E16*X$3,IF($A16+$H$3*30=X$7,X$49*$B16*X$3+X$50*$C16*X$3+X$51*$D16*X$3+X$52*$E16*X$3,IF($A16+$H$3*31=X$7,X$49*$B16*X$3+X$50*$C16*X$3+X$51*$D16*X$3+X$52*$E16*X$3,IF($A16+$H$3*32=X$7,X$49*$B16*X$3+X$50*$C16*X$3+X$51*$D16*X$3+X$52*$E16*X$3,IF($A16+$H$3*33=X$7,X$49*$B16*X$3+X$50*$C16*X$3+X$51*$D16*X$3+X$52*$E16*X$3,IF($A16+$H$3*34=X$7,X$49*$B16*X$3+X$50*$C16*X$3+X$51*$D16*X$3+X$52*$E16*X$3,IF($A16+$H$3*35=X$7,X$49*$B16*X$3+X$50*$C16*X$3+X$51*$D16*X$3+X$52*$E16*X$3,IF($A16+$H$3*36=X$7,X$49*$B16*X$3+X$50*$C16*X$3+X$51*$D16*X$3+X$52*$E16*X$3,IF($A16+$H$3*37=X$7,X$49*$B16*X$3+X$50*$C16*X$3+X$51*$D16*X$3+X$52*$E16*X$3,IF($A16+$H$3*38=X$7,X$49*$B16*X$3+X$50*$C16*X$3+X$51*$D16*X$3+X$52*$E16*X$3,IF($A16+$H$3*39=X$7,X$49*$B16*X$3+X$50*$C16*X$3+X$51*$D16*X$3+X$52*$E16*X$3,IF($A16+$H$3*40=X$7,X$49*$B16*X$3+X$50*$C16*X$3+X$51*$D16*X$3+X$52*$E16*X$3,0)))))))))))))))))))))))))))))))))))))))))*0</f>
        <v>0</v>
      </c>
      <c r="Y16" s="124">
        <f t="shared" si="28"/>
        <v>0</v>
      </c>
      <c r="Z16" s="124">
        <f t="shared" si="28"/>
        <v>0</v>
      </c>
      <c r="AA16" s="124">
        <f t="shared" si="28"/>
        <v>0</v>
      </c>
      <c r="AB16" s="124">
        <f t="shared" si="28"/>
        <v>0</v>
      </c>
      <c r="AC16" s="124">
        <f t="shared" si="28"/>
        <v>0</v>
      </c>
      <c r="AD16" s="124">
        <f t="shared" si="28"/>
        <v>0</v>
      </c>
      <c r="AE16" s="124">
        <f t="shared" si="28"/>
        <v>0</v>
      </c>
      <c r="AF16" s="124">
        <f t="shared" si="28"/>
        <v>0</v>
      </c>
      <c r="AG16" s="124">
        <f t="shared" si="28"/>
        <v>0</v>
      </c>
      <c r="AH16" s="124">
        <f>IF($A16=AH$7,AH$49*$B16+AH$50*$C16+AH$51*$D16+AH$52*$E16,IF($A16+$H$3=AH$7,$A$5*$B16*AH$3+$B$5*$C16*AH$3+$C$5*$D16*AH$3+$D$5*$E16*AH$3,IF($A16+$H$3*2=AH$7,$A$5*$B16*AH$3+$B$5*$C16*AH$3+$C$5*$D16*AH$3+$D$5*$E16*AH$3,IF($A16+$H$3*3=AH$7,$A$5*$B16*AH$3+$B$5*$C16*AH$3+$C$5*$D16*AH$3+$D$5*$E16*AH$3,IF($A16+$H$3*4=AH$7,$A$5*$B16*AH$3+$B$5*$C16*AH$3+$C$5*$D16*AH$3+$D$5*$E16*AH$3,IF($A16+$H$3*5=AH$7,$A$5*$B16*AH$3+$B$5*$C16*AH$3+$C$5*$D16*AH$3+$D$5*$E16*AH$3,IF($A16+$H$3*6=AH$7,$A$5*$B16*AH$3+$B$5*$C16*AH$3+$C$5*$D16*AH$3+$D$5*$E16*AH$3,IF($A16+$H$3*7=AH$7,$A$5*$B16*AH$3+$B$5*$C16*AH$3+$C$5*$D16*AH$3+$D$5*$E16*AH$3,IF($A16+$H$3*8=AH$7,$A$5*$B16*AH$3+$B$5*$C16*AH$3+$C$5*$D16*AH$3+$D$5*$E16*AH$3,IF($A16+$H$3*9=AH$7,$A$5*$B16*AH$3+$B$5*$C16*AH$3+$C$5*$D16*AH$3+$D$5*$E16*AH$3,IF($A16+$H$3*10=AH$7,$A$5*$B16*AH$3+$B$5*$C16*AH$3+$C$5*$D16*AH$3+$D$5*$E16*AH$3,IF($A16+$H$3*11=AH$7,AH$55*$B16*AH$3+AH$56*$C16*AH$3+AH$57*$D16*AH$3+AH$58*$E16*AH$3,IF($A16+$H$3*12=AH$7,AH$55*$B16*AH$3+AH$56*$C16*AH$3+AH$57*$D16*AH$3+AH$58*$E16*AH$3,IF($A16+$H$3*13=AH$7,AH$55*$B16*AH$3+AH$56*$C16*AH$3+AH$57*$D16*AH$3+AH$58*$E16*AH$3,IF($A16+$H$3*14=AH$7,AH$55*$B16*AH$3+AH$56*$C16*AH$3+AH$57*$D16*AH$3+AH$58*$E16*AH$3,IF($A16+$H$3*15=AH$7,AH$55*$B16*AH$3+AH$56*$C16*AH$3+AH$57*$D16*AH$3+AH$58*$E16*AH$3,IF($A16+$H$3*16=AH$7,AH$60*$B16*AH$3+AH$61*$C16*AH$3+AH$62*$D16*AH$3+AH$63*$E16*AH$3,IF($A16+$H$3*17=AH$7,AH$60*$B16*AH$3+AH$61*$C16*AH$3+AH$62*$D16*AH$3+AH$63*$E16*AH$3,IF($A16+$H$3*18=AH$7,AH$60*$B16*AH$3+AH$61*$C16*AH$3+AH$62*$D16*AH$3+AH$63*$E16*AH$3,IF($A16+$H$3*19=AH$7,AH$60*$B16*AH$3+AH$61*$C16*AH$3+AH$62*$D16*AH$3+AH$63*$E16*AH$3,IF($A16+$H$3*20=AH$7,AH$60*$B16*AH$3+AH$61*$C16*AH$3+AH$62*$D16*AH$3+AH$63*$E16*AH$3,IF($A16+$H$3*21=AH$7,AH$49*$B16*AH$3+AH$50*$C16*AH$3+AH$51*$D16*AH$3+AH$52*$E16*AH$3,IF($A16+$H$3*22=AH$7,AH$49*$B16*AH$3+AH$50*$C16*AH$3+AH$51*$D16*AH$3+AH$52*$E16*AH$3,IF($A16+$H$3*23=AH$7,AH$49*$B16*AH$3+AH$50*$C16*AH$3+AH$51*$D16*AH$3+AH$52*$E16*AH$3,IF($A16+$H$3*24=AH$7,AH$49*$B16*AH$3+AH$50*$C16*AH$3+AH$51*$D16*AH$3+AH$52*$E16*AH$3,IF($A16+$H$3*25=AH$7,AH$49*$B16*AH$3+AH$50*$C16*AH$3+AH$51*$D16*AH$3+AH$52*$E16*AH$3,IF($A16+$H$3*26=AH$7,AH$49*$B16*AH$3+AH$50*$C16*AH$3+AH$51*$D16*AH$3+AH$52*$E16*AH$3,IF($A16+$H$3*27=AH$7,AH$49*$B16*AH$3+AH$50*$C16*AH$3+AH$51*$D16*AH$3+AH$52*$E16*AH$3,IF($A16+$H$3*28=AH$7,AH$49*$B16*AH$3+AH$50*$C16*AH$3+AH$51*$D16*AH$3+AH$52*$E16*AH$3,IF($A16+$H$3*29=AH$7,AH$49*$B16*AH$3+AH$50*$C16*AH$3+AH$51*$D16*AH$3+AH$52*$E16*AH$3,IF($A16+$H$3*30=AH$7,AH$49*$B16*AH$3+AH$50*$C16*AH$3+AH$51*$D16*AH$3+AH$52*$E16*AH$3,IF($A16+$H$3*31=AH$7,AH$49*$B16*AH$3+AH$50*$C16*AH$3+AH$51*$D16*AH$3+AH$52*$E16*AH$3,IF($A16+$H$3*32=AH$7,AH$49*$B16*AH$3+AH$50*$C16*AH$3+AH$51*$D16*AH$3+AH$52*$E16*AH$3,IF($A16+$H$3*33=AH$7,AH$49*$B16*AH$3+AH$50*$C16*AH$3+AH$51*$D16*AH$3+AH$52*$E16*AH$3,IF($A16+$H$3*34=AH$7,AH$49*$B16*AH$3+AH$50*$C16*AH$3+AH$51*$D16*AH$3+AH$52*$E16*AH$3,IF($A16+$H$3*35=AH$7,AH$49*$B16*AH$3+AH$50*$C16*AH$3+AH$51*$D16*AH$3+AH$52*$E16*AH$3,IF($A16+$H$3*36=AH$7,AH$49*$B16*AH$3+AH$50*$C16*AH$3+AH$51*$D16*AH$3+AH$52*$E16*AH$3,IF($A16+$H$3*37=AH$7,AH$49*$B16*AH$3+AH$50*$C16*AH$3+AH$51*$D16*AH$3+AH$52*$E16*AH$3,IF($A16+$H$3*38=AH$7,AH$49*$B16*AH$3+AH$50*$C16*AH$3+AH$51*$D16*AH$3+AH$52*$E16*AH$3,IF($A16+$H$3*39=AH$7,AH$49*$B16*AH$3+AH$50*$C16*AH$3+AH$51*$D16*AH$3+AH$52*$E16*AH$3,IF($A16+$H$3*40=AH$7,AH$49*$B16*AH$3+AH$50*$C16*AH$3+AH$51*$D16*AH$3+AH$52*$E16*AH$3,0)))))))))))))))))))))))))))))))))))))))))*Warranty!$AC$47</f>
        <v>1291.3863428179816</v>
      </c>
      <c r="AI16" s="124">
        <f>IF($A16=AI$7,AI$49*$B16+AI$50*$C16+AI$51*$D16+AI$52*$E16,IF($A16+$H$3=AI$7,$A$5*$B16*AI$3+$B$5*$C16*AI$3+$C$5*$D16*AI$3+$D$5*$E16*AI$3,IF($A16+$H$3*2=AI$7,$A$5*$B16*AI$3+$B$5*$C16*AI$3+$C$5*$D16*AI$3+$D$5*$E16*AI$3,IF($A16+$H$3*3=AI$7,$A$5*$B16*AI$3+$B$5*$C16*AI$3+$C$5*$D16*AI$3+$D$5*$E16*AI$3,IF($A16+$H$3*4=AI$7,$A$5*$B16*AI$3+$B$5*$C16*AI$3+$C$5*$D16*AI$3+$D$5*$E16*AI$3,IF($A16+$H$3*5=AI$7,$A$5*$B16*AI$3+$B$5*$C16*AI$3+$C$5*$D16*AI$3+$D$5*$E16*AI$3,IF($A16+$H$3*6=AI$7,$A$5*$B16*AI$3+$B$5*$C16*AI$3+$C$5*$D16*AI$3+$D$5*$E16*AI$3,IF($A16+$H$3*7=AI$7,$A$5*$B16*AI$3+$B$5*$C16*AI$3+$C$5*$D16*AI$3+$D$5*$E16*AI$3,IF($A16+$H$3*8=AI$7,$A$5*$B16*AI$3+$B$5*$C16*AI$3+$C$5*$D16*AI$3+$D$5*$E16*AI$3,IF($A16+$H$3*9=AI$7,$A$5*$B16*AI$3+$B$5*$C16*AI$3+$C$5*$D16*AI$3+$D$5*$E16*AI$3,IF($A16+$H$3*10=AI$7,$A$5*$B16*AI$3+$B$5*$C16*AI$3+$C$5*$D16*AI$3+$D$5*$E16*AI$3,IF($A16+$H$3*11=AI$7,AI$55*$B16*AI$3+AI$56*$C16*AI$3+AI$57*$D16*AI$3+AI$58*$E16*AI$3,IF($A16+$H$3*12=AI$7,AI$55*$B16*AI$3+AI$56*$C16*AI$3+AI$57*$D16*AI$3+AI$58*$E16*AI$3,IF($A16+$H$3*13=AI$7,AI$55*$B16*AI$3+AI$56*$C16*AI$3+AI$57*$D16*AI$3+AI$58*$E16*AI$3,IF($A16+$H$3*14=AI$7,AI$55*$B16*AI$3+AI$56*$C16*AI$3+AI$57*$D16*AI$3+AI$58*$E16*AI$3,IF($A16+$H$3*15=AI$7,AI$55*$B16*AI$3+AI$56*$C16*AI$3+AI$57*$D16*AI$3+AI$58*$E16*AI$3,IF($A16+$H$3*16=AI$7,AI$60*$B16*AI$3+AI$61*$C16*AI$3+AI$62*$D16*AI$3+AI$63*$E16*AI$3,IF($A16+$H$3*17=AI$7,AI$60*$B16*AI$3+AI$61*$C16*AI$3+AI$62*$D16*AI$3+AI$63*$E16*AI$3,IF($A16+$H$3*18=AI$7,AI$60*$B16*AI$3+AI$61*$C16*AI$3+AI$62*$D16*AI$3+AI$63*$E16*AI$3,IF($A16+$H$3*19=AI$7,AI$60*$B16*AI$3+AI$61*$C16*AI$3+AI$62*$D16*AI$3+AI$63*$E16*AI$3,IF($A16+$H$3*20=AI$7,AI$60*$B16*AI$3+AI$61*$C16*AI$3+AI$62*$D16*AI$3+AI$63*$E16*AI$3,IF($A16+$H$3*21=AI$7,AI$49*$B16*AI$3+AI$50*$C16*AI$3+AI$51*$D16*AI$3+AI$52*$E16*AI$3,IF($A16+$H$3*22=AI$7,AI$49*$B16*AI$3+AI$50*$C16*AI$3+AI$51*$D16*AI$3+AI$52*$E16*AI$3,IF($A16+$H$3*23=AI$7,AI$49*$B16*AI$3+AI$50*$C16*AI$3+AI$51*$D16*AI$3+AI$52*$E16*AI$3,IF($A16+$H$3*24=AI$7,AI$49*$B16*AI$3+AI$50*$C16*AI$3+AI$51*$D16*AI$3+AI$52*$E16*AI$3,IF($A16+$H$3*25=AI$7,AI$49*$B16*AI$3+AI$50*$C16*AI$3+AI$51*$D16*AI$3+AI$52*$E16*AI$3,IF($A16+$H$3*26=AI$7,AI$49*$B16*AI$3+AI$50*$C16*AI$3+AI$51*$D16*AI$3+AI$52*$E16*AI$3,IF($A16+$H$3*27=AI$7,AI$49*$B16*AI$3+AI$50*$C16*AI$3+AI$51*$D16*AI$3+AI$52*$E16*AI$3,IF($A16+$H$3*28=AI$7,AI$49*$B16*AI$3+AI$50*$C16*AI$3+AI$51*$D16*AI$3+AI$52*$E16*AI$3,IF($A16+$H$3*29=AI$7,AI$49*$B16*AI$3+AI$50*$C16*AI$3+AI$51*$D16*AI$3+AI$52*$E16*AI$3,IF($A16+$H$3*30=AI$7,AI$49*$B16*AI$3+AI$50*$C16*AI$3+AI$51*$D16*AI$3+AI$52*$E16*AI$3,IF($A16+$H$3*31=AI$7,AI$49*$B16*AI$3+AI$50*$C16*AI$3+AI$51*$D16*AI$3+AI$52*$E16*AI$3,IF($A16+$H$3*32=AI$7,AI$49*$B16*AI$3+AI$50*$C16*AI$3+AI$51*$D16*AI$3+AI$52*$E16*AI$3,IF($A16+$H$3*33=AI$7,AI$49*$B16*AI$3+AI$50*$C16*AI$3+AI$51*$D16*AI$3+AI$52*$E16*AI$3,IF($A16+$H$3*34=AI$7,AI$49*$B16*AI$3+AI$50*$C16*AI$3+AI$51*$D16*AI$3+AI$52*$E16*AI$3,IF($A16+$H$3*35=AI$7,AI$49*$B16*AI$3+AI$50*$C16*AI$3+AI$51*$D16*AI$3+AI$52*$E16*AI$3,IF($A16+$H$3*36=AI$7,AI$49*$B16*AI$3+AI$50*$C16*AI$3+AI$51*$D16*AI$3+AI$52*$E16*AI$3,IF($A16+$H$3*37=AI$7,AI$49*$B16*AI$3+AI$50*$C16*AI$3+AI$51*$D16*AI$3+AI$52*$E16*AI$3,IF($A16+$H$3*38=AI$7,AI$49*$B16*AI$3+AI$50*$C16*AI$3+AI$51*$D16*AI$3+AI$52*$E16*AI$3,IF($A16+$H$3*39=AI$7,AI$49*$B16*AI$3+AI$50*$C16*AI$3+AI$51*$D16*AI$3+AI$52*$E16*AI$3,IF($A16+$H$3*40=AI$7,AI$49*$B16*AI$3+AI$50*$C16*AI$3+AI$51*$D16*AI$3+AI$52*$E16*AI$3,0)))))))))))))))))))))))))))))))))))))))))*Warranty!$AC$47</f>
        <v>1291.3863428179816</v>
      </c>
      <c r="AJ16" s="124">
        <f>IF($A16=AJ$7,AJ$49*$B16+AJ$50*$C16+AJ$51*$D16+AJ$52*$E16,IF($A16+$H$3=AJ$7,$A$5*$B16*AJ$3+$B$5*$C16*AJ$3+$C$5*$D16*AJ$3+$D$5*$E16*AJ$3,IF($A16+$H$3*2=AJ$7,$A$5*$B16*AJ$3+$B$5*$C16*AJ$3+$C$5*$D16*AJ$3+$D$5*$E16*AJ$3,IF($A16+$H$3*3=AJ$7,$A$5*$B16*AJ$3+$B$5*$C16*AJ$3+$C$5*$D16*AJ$3+$D$5*$E16*AJ$3,IF($A16+$H$3*4=AJ$7,$A$5*$B16*AJ$3+$B$5*$C16*AJ$3+$C$5*$D16*AJ$3+$D$5*$E16*AJ$3,IF($A16+$H$3*5=AJ$7,$A$5*$B16*AJ$3+$B$5*$C16*AJ$3+$C$5*$D16*AJ$3+$D$5*$E16*AJ$3,IF($A16+$H$3*6=AJ$7,$A$5*$B16*AJ$3+$B$5*$C16*AJ$3+$C$5*$D16*AJ$3+$D$5*$E16*AJ$3,IF($A16+$H$3*7=AJ$7,$A$5*$B16*AJ$3+$B$5*$C16*AJ$3+$C$5*$D16*AJ$3+$D$5*$E16*AJ$3,IF($A16+$H$3*8=AJ$7,$A$5*$B16*AJ$3+$B$5*$C16*AJ$3+$C$5*$D16*AJ$3+$D$5*$E16*AJ$3,IF($A16+$H$3*9=AJ$7,$A$5*$B16*AJ$3+$B$5*$C16*AJ$3+$C$5*$D16*AJ$3+$D$5*$E16*AJ$3,IF($A16+$H$3*10=AJ$7,$A$5*$B16*AJ$3+$B$5*$C16*AJ$3+$C$5*$D16*AJ$3+$D$5*$E16*AJ$3,IF($A16+$H$3*11=AJ$7,AJ$55*$B16*AJ$3+AJ$56*$C16*AJ$3+AJ$57*$D16*AJ$3+AJ$58*$E16*AJ$3,IF($A16+$H$3*12=AJ$7,AJ$55*$B16*AJ$3+AJ$56*$C16*AJ$3+AJ$57*$D16*AJ$3+AJ$58*$E16*AJ$3,IF($A16+$H$3*13=AJ$7,AJ$55*$B16*AJ$3+AJ$56*$C16*AJ$3+AJ$57*$D16*AJ$3+AJ$58*$E16*AJ$3,IF($A16+$H$3*14=AJ$7,AJ$55*$B16*AJ$3+AJ$56*$C16*AJ$3+AJ$57*$D16*AJ$3+AJ$58*$E16*AJ$3,IF($A16+$H$3*15=AJ$7,AJ$55*$B16*AJ$3+AJ$56*$C16*AJ$3+AJ$57*$D16*AJ$3+AJ$58*$E16*AJ$3,IF($A16+$H$3*16=AJ$7,AJ$60*$B16*AJ$3+AJ$61*$C16*AJ$3+AJ$62*$D16*AJ$3+AJ$63*$E16*AJ$3,IF($A16+$H$3*17=AJ$7,AJ$60*$B16*AJ$3+AJ$61*$C16*AJ$3+AJ$62*$D16*AJ$3+AJ$63*$E16*AJ$3,IF($A16+$H$3*18=AJ$7,AJ$60*$B16*AJ$3+AJ$61*$C16*AJ$3+AJ$62*$D16*AJ$3+AJ$63*$E16*AJ$3,IF($A16+$H$3*19=AJ$7,AJ$60*$B16*AJ$3+AJ$61*$C16*AJ$3+AJ$62*$D16*AJ$3+AJ$63*$E16*AJ$3,IF($A16+$H$3*20=AJ$7,AJ$60*$B16*AJ$3+AJ$61*$C16*AJ$3+AJ$62*$D16*AJ$3+AJ$63*$E16*AJ$3,IF($A16+$H$3*21=AJ$7,AJ$49*$B16*AJ$3+AJ$50*$C16*AJ$3+AJ$51*$D16*AJ$3+AJ$52*$E16*AJ$3,IF($A16+$H$3*22=AJ$7,AJ$49*$B16*AJ$3+AJ$50*$C16*AJ$3+AJ$51*$D16*AJ$3+AJ$52*$E16*AJ$3,IF($A16+$H$3*23=AJ$7,AJ$49*$B16*AJ$3+AJ$50*$C16*AJ$3+AJ$51*$D16*AJ$3+AJ$52*$E16*AJ$3,IF($A16+$H$3*24=AJ$7,AJ$49*$B16*AJ$3+AJ$50*$C16*AJ$3+AJ$51*$D16*AJ$3+AJ$52*$E16*AJ$3,IF($A16+$H$3*25=AJ$7,AJ$49*$B16*AJ$3+AJ$50*$C16*AJ$3+AJ$51*$D16*AJ$3+AJ$52*$E16*AJ$3,IF($A16+$H$3*26=AJ$7,AJ$49*$B16*AJ$3+AJ$50*$C16*AJ$3+AJ$51*$D16*AJ$3+AJ$52*$E16*AJ$3,IF($A16+$H$3*27=AJ$7,AJ$49*$B16*AJ$3+AJ$50*$C16*AJ$3+AJ$51*$D16*AJ$3+AJ$52*$E16*AJ$3,IF($A16+$H$3*28=AJ$7,AJ$49*$B16*AJ$3+AJ$50*$C16*AJ$3+AJ$51*$D16*AJ$3+AJ$52*$E16*AJ$3,IF($A16+$H$3*29=AJ$7,AJ$49*$B16*AJ$3+AJ$50*$C16*AJ$3+AJ$51*$D16*AJ$3+AJ$52*$E16*AJ$3,IF($A16+$H$3*30=AJ$7,AJ$49*$B16*AJ$3+AJ$50*$C16*AJ$3+AJ$51*$D16*AJ$3+AJ$52*$E16*AJ$3,IF($A16+$H$3*31=AJ$7,AJ$49*$B16*AJ$3+AJ$50*$C16*AJ$3+AJ$51*$D16*AJ$3+AJ$52*$E16*AJ$3,IF($A16+$H$3*32=AJ$7,AJ$49*$B16*AJ$3+AJ$50*$C16*AJ$3+AJ$51*$D16*AJ$3+AJ$52*$E16*AJ$3,IF($A16+$H$3*33=AJ$7,AJ$49*$B16*AJ$3+AJ$50*$C16*AJ$3+AJ$51*$D16*AJ$3+AJ$52*$E16*AJ$3,IF($A16+$H$3*34=AJ$7,AJ$49*$B16*AJ$3+AJ$50*$C16*AJ$3+AJ$51*$D16*AJ$3+AJ$52*$E16*AJ$3,IF($A16+$H$3*35=AJ$7,AJ$49*$B16*AJ$3+AJ$50*$C16*AJ$3+AJ$51*$D16*AJ$3+AJ$52*$E16*AJ$3,IF($A16+$H$3*36=AJ$7,AJ$49*$B16*AJ$3+AJ$50*$C16*AJ$3+AJ$51*$D16*AJ$3+AJ$52*$E16*AJ$3,IF($A16+$H$3*37=AJ$7,AJ$49*$B16*AJ$3+AJ$50*$C16*AJ$3+AJ$51*$D16*AJ$3+AJ$52*$E16*AJ$3,IF($A16+$H$3*38=AJ$7,AJ$49*$B16*AJ$3+AJ$50*$C16*AJ$3+AJ$51*$D16*AJ$3+AJ$52*$E16*AJ$3,IF($A16+$H$3*39=AJ$7,AJ$49*$B16*AJ$3+AJ$50*$C16*AJ$3+AJ$51*$D16*AJ$3+AJ$52*$E16*AJ$3,IF($A16+$H$3*40=AJ$7,AJ$49*$B16*AJ$3+AJ$50*$C16*AJ$3+AJ$51*$D16*AJ$3+AJ$52*$E16*AJ$3,0)))))))))))))))))))))))))))))))))))))))))*Warranty!$AC$47</f>
        <v>1291.3863428179816</v>
      </c>
      <c r="AK16" s="124">
        <f>IF($A16=AK$7,AK$49*$B16+AK$50*$C16+AK$51*$D16+AK$52*$E16,IF($A16+$H$3=AK$7,$A$5*$B16*AK$3+$B$5*$C16*AK$3+$C$5*$D16*AK$3+$D$5*$E16*AK$3,IF($A16+$H$3*2=AK$7,$A$5*$B16*AK$3+$B$5*$C16*AK$3+$C$5*$D16*AK$3+$D$5*$E16*AK$3,IF($A16+$H$3*3=AK$7,$A$5*$B16*AK$3+$B$5*$C16*AK$3+$C$5*$D16*AK$3+$D$5*$E16*AK$3,IF($A16+$H$3*4=AK$7,$A$5*$B16*AK$3+$B$5*$C16*AK$3+$C$5*$D16*AK$3+$D$5*$E16*AK$3,IF($A16+$H$3*5=AK$7,$A$5*$B16*AK$3+$B$5*$C16*AK$3+$C$5*$D16*AK$3+$D$5*$E16*AK$3,IF($A16+$H$3*6=AK$7,$A$5*$B16*AK$3+$B$5*$C16*AK$3+$C$5*$D16*AK$3+$D$5*$E16*AK$3,IF($A16+$H$3*7=AK$7,$A$5*$B16*AK$3+$B$5*$C16*AK$3+$C$5*$D16*AK$3+$D$5*$E16*AK$3,IF($A16+$H$3*8=AK$7,$A$5*$B16*AK$3+$B$5*$C16*AK$3+$C$5*$D16*AK$3+$D$5*$E16*AK$3,IF($A16+$H$3*9=AK$7,$A$5*$B16*AK$3+$B$5*$C16*AK$3+$C$5*$D16*AK$3+$D$5*$E16*AK$3,IF($A16+$H$3*10=AK$7,$A$5*$B16*AK$3+$B$5*$C16*AK$3+$C$5*$D16*AK$3+$D$5*$E16*AK$3,IF($A16+$H$3*11=AK$7,AK$55*$B16*AK$3+AK$56*$C16*AK$3+AK$57*$D16*AK$3+AK$58*$E16*AK$3,IF($A16+$H$3*12=AK$7,AK$55*$B16*AK$3+AK$56*$C16*AK$3+AK$57*$D16*AK$3+AK$58*$E16*AK$3,IF($A16+$H$3*13=AK$7,AK$55*$B16*AK$3+AK$56*$C16*AK$3+AK$57*$D16*AK$3+AK$58*$E16*AK$3,IF($A16+$H$3*14=AK$7,AK$55*$B16*AK$3+AK$56*$C16*AK$3+AK$57*$D16*AK$3+AK$58*$E16*AK$3,IF($A16+$H$3*15=AK$7,AK$55*$B16*AK$3+AK$56*$C16*AK$3+AK$57*$D16*AK$3+AK$58*$E16*AK$3,IF($A16+$H$3*16=AK$7,AK$60*$B16*AK$3+AK$61*$C16*AK$3+AK$62*$D16*AK$3+AK$63*$E16*AK$3,IF($A16+$H$3*17=AK$7,AK$60*$B16*AK$3+AK$61*$C16*AK$3+AK$62*$D16*AK$3+AK$63*$E16*AK$3,IF($A16+$H$3*18=AK$7,AK$60*$B16*AK$3+AK$61*$C16*AK$3+AK$62*$D16*AK$3+AK$63*$E16*AK$3,IF($A16+$H$3*19=AK$7,AK$60*$B16*AK$3+AK$61*$C16*AK$3+AK$62*$D16*AK$3+AK$63*$E16*AK$3,IF($A16+$H$3*20=AK$7,AK$60*$B16*AK$3+AK$61*$C16*AK$3+AK$62*$D16*AK$3+AK$63*$E16*AK$3,IF($A16+$H$3*21=AK$7,AK$49*$B16*AK$3+AK$50*$C16*AK$3+AK$51*$D16*AK$3+AK$52*$E16*AK$3,IF($A16+$H$3*22=AK$7,AK$49*$B16*AK$3+AK$50*$C16*AK$3+AK$51*$D16*AK$3+AK$52*$E16*AK$3,IF($A16+$H$3*23=AK$7,AK$49*$B16*AK$3+AK$50*$C16*AK$3+AK$51*$D16*AK$3+AK$52*$E16*AK$3,IF($A16+$H$3*24=AK$7,AK$49*$B16*AK$3+AK$50*$C16*AK$3+AK$51*$D16*AK$3+AK$52*$E16*AK$3,IF($A16+$H$3*25=AK$7,AK$49*$B16*AK$3+AK$50*$C16*AK$3+AK$51*$D16*AK$3+AK$52*$E16*AK$3,IF($A16+$H$3*26=AK$7,AK$49*$B16*AK$3+AK$50*$C16*AK$3+AK$51*$D16*AK$3+AK$52*$E16*AK$3,IF($A16+$H$3*27=AK$7,AK$49*$B16*AK$3+AK$50*$C16*AK$3+AK$51*$D16*AK$3+AK$52*$E16*AK$3,IF($A16+$H$3*28=AK$7,AK$49*$B16*AK$3+AK$50*$C16*AK$3+AK$51*$D16*AK$3+AK$52*$E16*AK$3,IF($A16+$H$3*29=AK$7,AK$49*$B16*AK$3+AK$50*$C16*AK$3+AK$51*$D16*AK$3+AK$52*$E16*AK$3,IF($A16+$H$3*30=AK$7,AK$49*$B16*AK$3+AK$50*$C16*AK$3+AK$51*$D16*AK$3+AK$52*$E16*AK$3,IF($A16+$H$3*31=AK$7,AK$49*$B16*AK$3+AK$50*$C16*AK$3+AK$51*$D16*AK$3+AK$52*$E16*AK$3,IF($A16+$H$3*32=AK$7,AK$49*$B16*AK$3+AK$50*$C16*AK$3+AK$51*$D16*AK$3+AK$52*$E16*AK$3,IF($A16+$H$3*33=AK$7,AK$49*$B16*AK$3+AK$50*$C16*AK$3+AK$51*$D16*AK$3+AK$52*$E16*AK$3,IF($A16+$H$3*34=AK$7,AK$49*$B16*AK$3+AK$50*$C16*AK$3+AK$51*$D16*AK$3+AK$52*$E16*AK$3,IF($A16+$H$3*35=AK$7,AK$49*$B16*AK$3+AK$50*$C16*AK$3+AK$51*$D16*AK$3+AK$52*$E16*AK$3,IF($A16+$H$3*36=AK$7,AK$49*$B16*AK$3+AK$50*$C16*AK$3+AK$51*$D16*AK$3+AK$52*$E16*AK$3,IF($A16+$H$3*37=AK$7,AK$49*$B16*AK$3+AK$50*$C16*AK$3+AK$51*$D16*AK$3+AK$52*$E16*AK$3,IF($A16+$H$3*38=AK$7,AK$49*$B16*AK$3+AK$50*$C16*AK$3+AK$51*$D16*AK$3+AK$52*$E16*AK$3,IF($A16+$H$3*39=AK$7,AK$49*$B16*AK$3+AK$50*$C16*AK$3+AK$51*$D16*AK$3+AK$52*$E16*AK$3,IF($A16+$H$3*40=AK$7,AK$49*$B16*AK$3+AK$50*$C16*AK$3+AK$51*$D16*AK$3+AK$52*$E16*AK$3,0)))))))))))))))))))))))))))))))))))))))))*Warranty!$AC$47</f>
        <v>1291.3863428179816</v>
      </c>
      <c r="AL16" s="124">
        <f>IF($A16=AL$7,AL$49*$B16+AL$50*$C16+AL$51*$D16+AL$52*$E16,IF($A16+$H$3=AL$7,$A$5*$B16*AL$3+$B$5*$C16*AL$3+$C$5*$D16*AL$3+$D$5*$E16*AL$3,IF($A16+$H$3*2=AL$7,$A$5*$B16*AL$3+$B$5*$C16*AL$3+$C$5*$D16*AL$3+$D$5*$E16*AL$3,IF($A16+$H$3*3=AL$7,$A$5*$B16*AL$3+$B$5*$C16*AL$3+$C$5*$D16*AL$3+$D$5*$E16*AL$3,IF($A16+$H$3*4=AL$7,$A$5*$B16*AL$3+$B$5*$C16*AL$3+$C$5*$D16*AL$3+$D$5*$E16*AL$3,IF($A16+$H$3*5=AL$7,$A$5*$B16*AL$3+$B$5*$C16*AL$3+$C$5*$D16*AL$3+$D$5*$E16*AL$3,IF($A16+$H$3*6=AL$7,$A$5*$B16*AL$3+$B$5*$C16*AL$3+$C$5*$D16*AL$3+$D$5*$E16*AL$3,IF($A16+$H$3*7=AL$7,$A$5*$B16*AL$3+$B$5*$C16*AL$3+$C$5*$D16*AL$3+$D$5*$E16*AL$3,IF($A16+$H$3*8=AL$7,$A$5*$B16*AL$3+$B$5*$C16*AL$3+$C$5*$D16*AL$3+$D$5*$E16*AL$3,IF($A16+$H$3*9=AL$7,$A$5*$B16*AL$3+$B$5*$C16*AL$3+$C$5*$D16*AL$3+$D$5*$E16*AL$3,IF($A16+$H$3*10=AL$7,$A$5*$B16*AL$3+$B$5*$C16*AL$3+$C$5*$D16*AL$3+$D$5*$E16*AL$3,IF($A16+$H$3*11=AL$7,AL$55*$B16*AL$3+AL$56*$C16*AL$3+AL$57*$D16*AL$3+AL$58*$E16*AL$3,IF($A16+$H$3*12=AL$7,AL$55*$B16*AL$3+AL$56*$C16*AL$3+AL$57*$D16*AL$3+AL$58*$E16*AL$3,IF($A16+$H$3*13=AL$7,AL$55*$B16*AL$3+AL$56*$C16*AL$3+AL$57*$D16*AL$3+AL$58*$E16*AL$3,IF($A16+$H$3*14=AL$7,AL$55*$B16*AL$3+AL$56*$C16*AL$3+AL$57*$D16*AL$3+AL$58*$E16*AL$3,IF($A16+$H$3*15=AL$7,AL$55*$B16*AL$3+AL$56*$C16*AL$3+AL$57*$D16*AL$3+AL$58*$E16*AL$3,IF($A16+$H$3*16=AL$7,AL$60*$B16*AL$3+AL$61*$C16*AL$3+AL$62*$D16*AL$3+AL$63*$E16*AL$3,IF($A16+$H$3*17=AL$7,AL$60*$B16*AL$3+AL$61*$C16*AL$3+AL$62*$D16*AL$3+AL$63*$E16*AL$3,IF($A16+$H$3*18=AL$7,AL$60*$B16*AL$3+AL$61*$C16*AL$3+AL$62*$D16*AL$3+AL$63*$E16*AL$3,IF($A16+$H$3*19=AL$7,AL$60*$B16*AL$3+AL$61*$C16*AL$3+AL$62*$D16*AL$3+AL$63*$E16*AL$3,IF($A16+$H$3*20=AL$7,AL$60*$B16*AL$3+AL$61*$C16*AL$3+AL$62*$D16*AL$3+AL$63*$E16*AL$3,IF($A16+$H$3*21=AL$7,AL$49*$B16*AL$3+AL$50*$C16*AL$3+AL$51*$D16*AL$3+AL$52*$E16*AL$3,IF($A16+$H$3*22=AL$7,AL$49*$B16*AL$3+AL$50*$C16*AL$3+AL$51*$D16*AL$3+AL$52*$E16*AL$3,IF($A16+$H$3*23=AL$7,AL$49*$B16*AL$3+AL$50*$C16*AL$3+AL$51*$D16*AL$3+AL$52*$E16*AL$3,IF($A16+$H$3*24=AL$7,AL$49*$B16*AL$3+AL$50*$C16*AL$3+AL$51*$D16*AL$3+AL$52*$E16*AL$3,IF($A16+$H$3*25=AL$7,AL$49*$B16*AL$3+AL$50*$C16*AL$3+AL$51*$D16*AL$3+AL$52*$E16*AL$3,IF($A16+$H$3*26=AL$7,AL$49*$B16*AL$3+AL$50*$C16*AL$3+AL$51*$D16*AL$3+AL$52*$E16*AL$3,IF($A16+$H$3*27=AL$7,AL$49*$B16*AL$3+AL$50*$C16*AL$3+AL$51*$D16*AL$3+AL$52*$E16*AL$3,IF($A16+$H$3*28=AL$7,AL$49*$B16*AL$3+AL$50*$C16*AL$3+AL$51*$D16*AL$3+AL$52*$E16*AL$3,IF($A16+$H$3*29=AL$7,AL$49*$B16*AL$3+AL$50*$C16*AL$3+AL$51*$D16*AL$3+AL$52*$E16*AL$3,IF($A16+$H$3*30=AL$7,AL$49*$B16*AL$3+AL$50*$C16*AL$3+AL$51*$D16*AL$3+AL$52*$E16*AL$3,IF($A16+$H$3*31=AL$7,AL$49*$B16*AL$3+AL$50*$C16*AL$3+AL$51*$D16*AL$3+AL$52*$E16*AL$3,IF($A16+$H$3*32=AL$7,AL$49*$B16*AL$3+AL$50*$C16*AL$3+AL$51*$D16*AL$3+AL$52*$E16*AL$3,IF($A16+$H$3*33=AL$7,AL$49*$B16*AL$3+AL$50*$C16*AL$3+AL$51*$D16*AL$3+AL$52*$E16*AL$3,IF($A16+$H$3*34=AL$7,AL$49*$B16*AL$3+AL$50*$C16*AL$3+AL$51*$D16*AL$3+AL$52*$E16*AL$3,IF($A16+$H$3*35=AL$7,AL$49*$B16*AL$3+AL$50*$C16*AL$3+AL$51*$D16*AL$3+AL$52*$E16*AL$3,IF($A16+$H$3*36=AL$7,AL$49*$B16*AL$3+AL$50*$C16*AL$3+AL$51*$D16*AL$3+AL$52*$E16*AL$3,IF($A16+$H$3*37=AL$7,AL$49*$B16*AL$3+AL$50*$C16*AL$3+AL$51*$D16*AL$3+AL$52*$E16*AL$3,IF($A16+$H$3*38=AL$7,AL$49*$B16*AL$3+AL$50*$C16*AL$3+AL$51*$D16*AL$3+AL$52*$E16*AL$3,IF($A16+$H$3*39=AL$7,AL$49*$B16*AL$3+AL$50*$C16*AL$3+AL$51*$D16*AL$3+AL$52*$E16*AL$3,IF($A16+$H$3*40=AL$7,AL$49*$B16*AL$3+AL$50*$C16*AL$3+AL$51*$D16*AL$3+AL$52*$E16*AL$3,0)))))))))))))))))))))))))))))))))))))))))*Warranty!$AC$47</f>
        <v>1291.3863428179816</v>
      </c>
      <c r="AM16" s="124">
        <f>IF($A16=AM$7,AM$49*$B16+AM$50*$C16+AM$51*$D16+AM$52*$E16,IF($A16+$H$3=AM$7,$A$5*$B16*AM$3+$B$5*$C16*AM$3+$C$5*$D16*AM$3+$D$5*$E16*AM$3,IF($A16+$H$3*2=AM$7,$A$5*$B16*AM$3+$B$5*$C16*AM$3+$C$5*$D16*AM$3+$D$5*$E16*AM$3,IF($A16+$H$3*3=AM$7,$A$5*$B16*AM$3+$B$5*$C16*AM$3+$C$5*$D16*AM$3+$D$5*$E16*AM$3,IF($A16+$H$3*4=AM$7,$A$5*$B16*AM$3+$B$5*$C16*AM$3+$C$5*$D16*AM$3+$D$5*$E16*AM$3,IF($A16+$H$3*5=AM$7,$A$5*$B16*AM$3+$B$5*$C16*AM$3+$C$5*$D16*AM$3+$D$5*$E16*AM$3,IF($A16+$H$3*6=AM$7,$A$5*$B16*AM$3+$B$5*$C16*AM$3+$C$5*$D16*AM$3+$D$5*$E16*AM$3,IF($A16+$H$3*7=AM$7,$A$5*$B16*AM$3+$B$5*$C16*AM$3+$C$5*$D16*AM$3+$D$5*$E16*AM$3,IF($A16+$H$3*8=AM$7,$A$5*$B16*AM$3+$B$5*$C16*AM$3+$C$5*$D16*AM$3+$D$5*$E16*AM$3,IF($A16+$H$3*9=AM$7,$A$5*$B16*AM$3+$B$5*$C16*AM$3+$C$5*$D16*AM$3+$D$5*$E16*AM$3,IF($A16+$H$3*10=AM$7,$A$5*$B16*AM$3+$B$5*$C16*AM$3+$C$5*$D16*AM$3+$D$5*$E16*AM$3,IF($A16+$H$3*11=AM$7,AM$55*$B16*AM$3+AM$56*$C16*AM$3+AM$57*$D16*AM$3+AM$58*$E16*AM$3,IF($A16+$H$3*12=AM$7,AM$55*$B16*AM$3+AM$56*$C16*AM$3+AM$57*$D16*AM$3+AM$58*$E16*AM$3,IF($A16+$H$3*13=AM$7,AM$55*$B16*AM$3+AM$56*$C16*AM$3+AM$57*$D16*AM$3+AM$58*$E16*AM$3,IF($A16+$H$3*14=AM$7,AM$55*$B16*AM$3+AM$56*$C16*AM$3+AM$57*$D16*AM$3+AM$58*$E16*AM$3,IF($A16+$H$3*15=AM$7,AM$55*$B16*AM$3+AM$56*$C16*AM$3+AM$57*$D16*AM$3+AM$58*$E16*AM$3,IF($A16+$H$3*16=AM$7,AM$60*$B16*AM$3+AM$61*$C16*AM$3+AM$62*$D16*AM$3+AM$63*$E16*AM$3,IF($A16+$H$3*17=AM$7,AM$60*$B16*AM$3+AM$61*$C16*AM$3+AM$62*$D16*AM$3+AM$63*$E16*AM$3,IF($A16+$H$3*18=AM$7,AM$60*$B16*AM$3+AM$61*$C16*AM$3+AM$62*$D16*AM$3+AM$63*$E16*AM$3,IF($A16+$H$3*19=AM$7,AM$60*$B16*AM$3+AM$61*$C16*AM$3+AM$62*$D16*AM$3+AM$63*$E16*AM$3,IF($A16+$H$3*20=AM$7,AM$60*$B16*AM$3+AM$61*$C16*AM$3+AM$62*$D16*AM$3+AM$63*$E16*AM$3,IF($A16+$H$3*21=AM$7,AM$49*$B16*AM$3+AM$50*$C16*AM$3+AM$51*$D16*AM$3+AM$52*$E16*AM$3,IF($A16+$H$3*22=AM$7,AM$49*$B16*AM$3+AM$50*$C16*AM$3+AM$51*$D16*AM$3+AM$52*$E16*AM$3,IF($A16+$H$3*23=AM$7,AM$49*$B16*AM$3+AM$50*$C16*AM$3+AM$51*$D16*AM$3+AM$52*$E16*AM$3,IF($A16+$H$3*24=AM$7,AM$49*$B16*AM$3+AM$50*$C16*AM$3+AM$51*$D16*AM$3+AM$52*$E16*AM$3,IF($A16+$H$3*25=AM$7,AM$49*$B16*AM$3+AM$50*$C16*AM$3+AM$51*$D16*AM$3+AM$52*$E16*AM$3,IF($A16+$H$3*26=AM$7,AM$49*$B16*AM$3+AM$50*$C16*AM$3+AM$51*$D16*AM$3+AM$52*$E16*AM$3,IF($A16+$H$3*27=AM$7,AM$49*$B16*AM$3+AM$50*$C16*AM$3+AM$51*$D16*AM$3+AM$52*$E16*AM$3,IF($A16+$H$3*28=AM$7,AM$49*$B16*AM$3+AM$50*$C16*AM$3+AM$51*$D16*AM$3+AM$52*$E16*AM$3,IF($A16+$H$3*29=AM$7,AM$49*$B16*AM$3+AM$50*$C16*AM$3+AM$51*$D16*AM$3+AM$52*$E16*AM$3,IF($A16+$H$3*30=AM$7,AM$49*$B16*AM$3+AM$50*$C16*AM$3+AM$51*$D16*AM$3+AM$52*$E16*AM$3,IF($A16+$H$3*31=AM$7,AM$49*$B16*AM$3+AM$50*$C16*AM$3+AM$51*$D16*AM$3+AM$52*$E16*AM$3,IF($A16+$H$3*32=AM$7,AM$49*$B16*AM$3+AM$50*$C16*AM$3+AM$51*$D16*AM$3+AM$52*$E16*AM$3,IF($A16+$H$3*33=AM$7,AM$49*$B16*AM$3+AM$50*$C16*AM$3+AM$51*$D16*AM$3+AM$52*$E16*AM$3,IF($A16+$H$3*34=AM$7,AM$49*$B16*AM$3+AM$50*$C16*AM$3+AM$51*$D16*AM$3+AM$52*$E16*AM$3,IF($A16+$H$3*35=AM$7,AM$49*$B16*AM$3+AM$50*$C16*AM$3+AM$51*$D16*AM$3+AM$52*$E16*AM$3,IF($A16+$H$3*36=AM$7,AM$49*$B16*AM$3+AM$50*$C16*AM$3+AM$51*$D16*AM$3+AM$52*$E16*AM$3,IF($A16+$H$3*37=AM$7,AM$49*$B16*AM$3+AM$50*$C16*AM$3+AM$51*$D16*AM$3+AM$52*$E16*AM$3,IF($A16+$H$3*38=AM$7,AM$49*$B16*AM$3+AM$50*$C16*AM$3+AM$51*$D16*AM$3+AM$52*$E16*AM$3,IF($A16+$H$3*39=AM$7,AM$49*$B16*AM$3+AM$50*$C16*AM$3+AM$51*$D16*AM$3+AM$52*$E16*AM$3,IF($A16+$H$3*40=AM$7,AM$49*$B16*AM$3+AM$50*$C16*AM$3+AM$51*$D16*AM$3+AM$52*$E16*AM$3,0)))))))))))))))))))))))))))))))))))))))))*Warranty!$AD$47</f>
        <v>1323.1743143335009</v>
      </c>
      <c r="AN16" s="124">
        <f>IF($A16=AN$7,AN$49*$B16+AN$50*$C16+AN$51*$D16+AN$52*$E16,IF($A16+$H$3=AN$7,$A$5*$B16*AN$3+$B$5*$C16*AN$3+$C$5*$D16*AN$3+$D$5*$E16*AN$3,IF($A16+$H$3*2=AN$7,$A$5*$B16*AN$3+$B$5*$C16*AN$3+$C$5*$D16*AN$3+$D$5*$E16*AN$3,IF($A16+$H$3*3=AN$7,$A$5*$B16*AN$3+$B$5*$C16*AN$3+$C$5*$D16*AN$3+$D$5*$E16*AN$3,IF($A16+$H$3*4=AN$7,$A$5*$B16*AN$3+$B$5*$C16*AN$3+$C$5*$D16*AN$3+$D$5*$E16*AN$3,IF($A16+$H$3*5=AN$7,$A$5*$B16*AN$3+$B$5*$C16*AN$3+$C$5*$D16*AN$3+$D$5*$E16*AN$3,IF($A16+$H$3*6=AN$7,$A$5*$B16*AN$3+$B$5*$C16*AN$3+$C$5*$D16*AN$3+$D$5*$E16*AN$3,IF($A16+$H$3*7=AN$7,$A$5*$B16*AN$3+$B$5*$C16*AN$3+$C$5*$D16*AN$3+$D$5*$E16*AN$3,IF($A16+$H$3*8=AN$7,$A$5*$B16*AN$3+$B$5*$C16*AN$3+$C$5*$D16*AN$3+$D$5*$E16*AN$3,IF($A16+$H$3*9=AN$7,$A$5*$B16*AN$3+$B$5*$C16*AN$3+$C$5*$D16*AN$3+$D$5*$E16*AN$3,IF($A16+$H$3*10=AN$7,$A$5*$B16*AN$3+$B$5*$C16*AN$3+$C$5*$D16*AN$3+$D$5*$E16*AN$3,IF($A16+$H$3*11=AN$7,AN$55*$B16*AN$3+AN$56*$C16*AN$3+AN$57*$D16*AN$3+AN$58*$E16*AN$3,IF($A16+$H$3*12=AN$7,AN$55*$B16*AN$3+AN$56*$C16*AN$3+AN$57*$D16*AN$3+AN$58*$E16*AN$3,IF($A16+$H$3*13=AN$7,AN$55*$B16*AN$3+AN$56*$C16*AN$3+AN$57*$D16*AN$3+AN$58*$E16*AN$3,IF($A16+$H$3*14=AN$7,AN$55*$B16*AN$3+AN$56*$C16*AN$3+AN$57*$D16*AN$3+AN$58*$E16*AN$3,IF($A16+$H$3*15=AN$7,AN$55*$B16*AN$3+AN$56*$C16*AN$3+AN$57*$D16*AN$3+AN$58*$E16*AN$3,IF($A16+$H$3*16=AN$7,AN$60*$B16*AN$3+AN$61*$C16*AN$3+AN$62*$D16*AN$3+AN$63*$E16*AN$3,IF($A16+$H$3*17=AN$7,AN$60*$B16*AN$3+AN$61*$C16*AN$3+AN$62*$D16*AN$3+AN$63*$E16*AN$3,IF($A16+$H$3*18=AN$7,AN$60*$B16*AN$3+AN$61*$C16*AN$3+AN$62*$D16*AN$3+AN$63*$E16*AN$3,IF($A16+$H$3*19=AN$7,AN$60*$B16*AN$3+AN$61*$C16*AN$3+AN$62*$D16*AN$3+AN$63*$E16*AN$3,IF($A16+$H$3*20=AN$7,AN$60*$B16*AN$3+AN$61*$C16*AN$3+AN$62*$D16*AN$3+AN$63*$E16*AN$3,IF($A16+$H$3*21=AN$7,AN$49*$B16*AN$3+AN$50*$C16*AN$3+AN$51*$D16*AN$3+AN$52*$E16*AN$3,IF($A16+$H$3*22=AN$7,AN$49*$B16*AN$3+AN$50*$C16*AN$3+AN$51*$D16*AN$3+AN$52*$E16*AN$3,IF($A16+$H$3*23=AN$7,AN$49*$B16*AN$3+AN$50*$C16*AN$3+AN$51*$D16*AN$3+AN$52*$E16*AN$3,IF($A16+$H$3*24=AN$7,AN$49*$B16*AN$3+AN$50*$C16*AN$3+AN$51*$D16*AN$3+AN$52*$E16*AN$3,IF($A16+$H$3*25=AN$7,AN$49*$B16*AN$3+AN$50*$C16*AN$3+AN$51*$D16*AN$3+AN$52*$E16*AN$3,IF($A16+$H$3*26=AN$7,AN$49*$B16*AN$3+AN$50*$C16*AN$3+AN$51*$D16*AN$3+AN$52*$E16*AN$3,IF($A16+$H$3*27=AN$7,AN$49*$B16*AN$3+AN$50*$C16*AN$3+AN$51*$D16*AN$3+AN$52*$E16*AN$3,IF($A16+$H$3*28=AN$7,AN$49*$B16*AN$3+AN$50*$C16*AN$3+AN$51*$D16*AN$3+AN$52*$E16*AN$3,IF($A16+$H$3*29=AN$7,AN$49*$B16*AN$3+AN$50*$C16*AN$3+AN$51*$D16*AN$3+AN$52*$E16*AN$3,IF($A16+$H$3*30=AN$7,AN$49*$B16*AN$3+AN$50*$C16*AN$3+AN$51*$D16*AN$3+AN$52*$E16*AN$3,IF($A16+$H$3*31=AN$7,AN$49*$B16*AN$3+AN$50*$C16*AN$3+AN$51*$D16*AN$3+AN$52*$E16*AN$3,IF($A16+$H$3*32=AN$7,AN$49*$B16*AN$3+AN$50*$C16*AN$3+AN$51*$D16*AN$3+AN$52*$E16*AN$3,IF($A16+$H$3*33=AN$7,AN$49*$B16*AN$3+AN$50*$C16*AN$3+AN$51*$D16*AN$3+AN$52*$E16*AN$3,IF($A16+$H$3*34=AN$7,AN$49*$B16*AN$3+AN$50*$C16*AN$3+AN$51*$D16*AN$3+AN$52*$E16*AN$3,IF($A16+$H$3*35=AN$7,AN$49*$B16*AN$3+AN$50*$C16*AN$3+AN$51*$D16*AN$3+AN$52*$E16*AN$3,IF($A16+$H$3*36=AN$7,AN$49*$B16*AN$3+AN$50*$C16*AN$3+AN$51*$D16*AN$3+AN$52*$E16*AN$3,IF($A16+$H$3*37=AN$7,AN$49*$B16*AN$3+AN$50*$C16*AN$3+AN$51*$D16*AN$3+AN$52*$E16*AN$3,IF($A16+$H$3*38=AN$7,AN$49*$B16*AN$3+AN$50*$C16*AN$3+AN$51*$D16*AN$3+AN$52*$E16*AN$3,IF($A16+$H$3*39=AN$7,AN$49*$B16*AN$3+AN$50*$C16*AN$3+AN$51*$D16*AN$3+AN$52*$E16*AN$3,IF($A16+$H$3*40=AN$7,AN$49*$B16*AN$3+AN$50*$C16*AN$3+AN$51*$D16*AN$3+AN$52*$E16*AN$3,0)))))))))))))))))))))))))))))))))))))))))*Warranty!$AD$47</f>
        <v>1323.1743143335009</v>
      </c>
      <c r="AO16" s="124">
        <f>IF($A16=AO$7,AO$49*$B16+AO$50*$C16+AO$51*$D16+AO$52*$E16,IF($A16+$H$3=AO$7,$A$5*$B16*AO$3+$B$5*$C16*AO$3+$C$5*$D16*AO$3+$D$5*$E16*AO$3,IF($A16+$H$3*2=AO$7,$A$5*$B16*AO$3+$B$5*$C16*AO$3+$C$5*$D16*AO$3+$D$5*$E16*AO$3,IF($A16+$H$3*3=AO$7,$A$5*$B16*AO$3+$B$5*$C16*AO$3+$C$5*$D16*AO$3+$D$5*$E16*AO$3,IF($A16+$H$3*4=AO$7,$A$5*$B16*AO$3+$B$5*$C16*AO$3+$C$5*$D16*AO$3+$D$5*$E16*AO$3,IF($A16+$H$3*5=AO$7,$A$5*$B16*AO$3+$B$5*$C16*AO$3+$C$5*$D16*AO$3+$D$5*$E16*AO$3,IF($A16+$H$3*6=AO$7,$A$5*$B16*AO$3+$B$5*$C16*AO$3+$C$5*$D16*AO$3+$D$5*$E16*AO$3,IF($A16+$H$3*7=AO$7,$A$5*$B16*AO$3+$B$5*$C16*AO$3+$C$5*$D16*AO$3+$D$5*$E16*AO$3,IF($A16+$H$3*8=AO$7,$A$5*$B16*AO$3+$B$5*$C16*AO$3+$C$5*$D16*AO$3+$D$5*$E16*AO$3,IF($A16+$H$3*9=AO$7,$A$5*$B16*AO$3+$B$5*$C16*AO$3+$C$5*$D16*AO$3+$D$5*$E16*AO$3,IF($A16+$H$3*10=AO$7,$A$5*$B16*AO$3+$B$5*$C16*AO$3+$C$5*$D16*AO$3+$D$5*$E16*AO$3,IF($A16+$H$3*11=AO$7,AO$55*$B16*AO$3+AO$56*$C16*AO$3+AO$57*$D16*AO$3+AO$58*$E16*AO$3,IF($A16+$H$3*12=AO$7,AO$55*$B16*AO$3+AO$56*$C16*AO$3+AO$57*$D16*AO$3+AO$58*$E16*AO$3,IF($A16+$H$3*13=AO$7,AO$55*$B16*AO$3+AO$56*$C16*AO$3+AO$57*$D16*AO$3+AO$58*$E16*AO$3,IF($A16+$H$3*14=AO$7,AO$55*$B16*AO$3+AO$56*$C16*AO$3+AO$57*$D16*AO$3+AO$58*$E16*AO$3,IF($A16+$H$3*15=AO$7,AO$55*$B16*AO$3+AO$56*$C16*AO$3+AO$57*$D16*AO$3+AO$58*$E16*AO$3,IF($A16+$H$3*16=AO$7,AO$60*$B16*AO$3+AO$61*$C16*AO$3+AO$62*$D16*AO$3+AO$63*$E16*AO$3,IF($A16+$H$3*17=AO$7,AO$60*$B16*AO$3+AO$61*$C16*AO$3+AO$62*$D16*AO$3+AO$63*$E16*AO$3,IF($A16+$H$3*18=AO$7,AO$60*$B16*AO$3+AO$61*$C16*AO$3+AO$62*$D16*AO$3+AO$63*$E16*AO$3,IF($A16+$H$3*19=AO$7,AO$60*$B16*AO$3+AO$61*$C16*AO$3+AO$62*$D16*AO$3+AO$63*$E16*AO$3,IF($A16+$H$3*20=AO$7,AO$60*$B16*AO$3+AO$61*$C16*AO$3+AO$62*$D16*AO$3+AO$63*$E16*AO$3,IF($A16+$H$3*21=AO$7,AO$49*$B16*AO$3+AO$50*$C16*AO$3+AO$51*$D16*AO$3+AO$52*$E16*AO$3,IF($A16+$H$3*22=AO$7,AO$49*$B16*AO$3+AO$50*$C16*AO$3+AO$51*$D16*AO$3+AO$52*$E16*AO$3,IF($A16+$H$3*23=AO$7,AO$49*$B16*AO$3+AO$50*$C16*AO$3+AO$51*$D16*AO$3+AO$52*$E16*AO$3,IF($A16+$H$3*24=AO$7,AO$49*$B16*AO$3+AO$50*$C16*AO$3+AO$51*$D16*AO$3+AO$52*$E16*AO$3,IF($A16+$H$3*25=AO$7,AO$49*$B16*AO$3+AO$50*$C16*AO$3+AO$51*$D16*AO$3+AO$52*$E16*AO$3,IF($A16+$H$3*26=AO$7,AO$49*$B16*AO$3+AO$50*$C16*AO$3+AO$51*$D16*AO$3+AO$52*$E16*AO$3,IF($A16+$H$3*27=AO$7,AO$49*$B16*AO$3+AO$50*$C16*AO$3+AO$51*$D16*AO$3+AO$52*$E16*AO$3,IF($A16+$H$3*28=AO$7,AO$49*$B16*AO$3+AO$50*$C16*AO$3+AO$51*$D16*AO$3+AO$52*$E16*AO$3,IF($A16+$H$3*29=AO$7,AO$49*$B16*AO$3+AO$50*$C16*AO$3+AO$51*$D16*AO$3+AO$52*$E16*AO$3,IF($A16+$H$3*30=AO$7,AO$49*$B16*AO$3+AO$50*$C16*AO$3+AO$51*$D16*AO$3+AO$52*$E16*AO$3,IF($A16+$H$3*31=AO$7,AO$49*$B16*AO$3+AO$50*$C16*AO$3+AO$51*$D16*AO$3+AO$52*$E16*AO$3,IF($A16+$H$3*32=AO$7,AO$49*$B16*AO$3+AO$50*$C16*AO$3+AO$51*$D16*AO$3+AO$52*$E16*AO$3,IF($A16+$H$3*33=AO$7,AO$49*$B16*AO$3+AO$50*$C16*AO$3+AO$51*$D16*AO$3+AO$52*$E16*AO$3,IF($A16+$H$3*34=AO$7,AO$49*$B16*AO$3+AO$50*$C16*AO$3+AO$51*$D16*AO$3+AO$52*$E16*AO$3,IF($A16+$H$3*35=AO$7,AO$49*$B16*AO$3+AO$50*$C16*AO$3+AO$51*$D16*AO$3+AO$52*$E16*AO$3,IF($A16+$H$3*36=AO$7,AO$49*$B16*AO$3+AO$50*$C16*AO$3+AO$51*$D16*AO$3+AO$52*$E16*AO$3,IF($A16+$H$3*37=AO$7,AO$49*$B16*AO$3+AO$50*$C16*AO$3+AO$51*$D16*AO$3+AO$52*$E16*AO$3,IF($A16+$H$3*38=AO$7,AO$49*$B16*AO$3+AO$50*$C16*AO$3+AO$51*$D16*AO$3+AO$52*$E16*AO$3,IF($A16+$H$3*39=AO$7,AO$49*$B16*AO$3+AO$50*$C16*AO$3+AO$51*$D16*AO$3+AO$52*$E16*AO$3,IF($A16+$H$3*40=AO$7,AO$49*$B16*AO$3+AO$50*$C16*AO$3+AO$51*$D16*AO$3+AO$52*$E16*AO$3,0)))))))))))))))))))))))))))))))))))))))))*Warranty!$AD$47</f>
        <v>1323.1743143335009</v>
      </c>
      <c r="AP16" s="124">
        <f>IF($A16=AP$7,AP$49*$B16+AP$50*$C16+AP$51*$D16+AP$52*$E16,IF($A16+$H$3=AP$7,$A$5*$B16*AP$3+$B$5*$C16*AP$3+$C$5*$D16*AP$3+$D$5*$E16*AP$3,IF($A16+$H$3*2=AP$7,$A$5*$B16*AP$3+$B$5*$C16*AP$3+$C$5*$D16*AP$3+$D$5*$E16*AP$3,IF($A16+$H$3*3=AP$7,$A$5*$B16*AP$3+$B$5*$C16*AP$3+$C$5*$D16*AP$3+$D$5*$E16*AP$3,IF($A16+$H$3*4=AP$7,$A$5*$B16*AP$3+$B$5*$C16*AP$3+$C$5*$D16*AP$3+$D$5*$E16*AP$3,IF($A16+$H$3*5=AP$7,$A$5*$B16*AP$3+$B$5*$C16*AP$3+$C$5*$D16*AP$3+$D$5*$E16*AP$3,IF($A16+$H$3*6=AP$7,$A$5*$B16*AP$3+$B$5*$C16*AP$3+$C$5*$D16*AP$3+$D$5*$E16*AP$3,IF($A16+$H$3*7=AP$7,$A$5*$B16*AP$3+$B$5*$C16*AP$3+$C$5*$D16*AP$3+$D$5*$E16*AP$3,IF($A16+$H$3*8=AP$7,$A$5*$B16*AP$3+$B$5*$C16*AP$3+$C$5*$D16*AP$3+$D$5*$E16*AP$3,IF($A16+$H$3*9=AP$7,$A$5*$B16*AP$3+$B$5*$C16*AP$3+$C$5*$D16*AP$3+$D$5*$E16*AP$3,IF($A16+$H$3*10=AP$7,$A$5*$B16*AP$3+$B$5*$C16*AP$3+$C$5*$D16*AP$3+$D$5*$E16*AP$3,IF($A16+$H$3*11=AP$7,AP$55*$B16*AP$3+AP$56*$C16*AP$3+AP$57*$D16*AP$3+AP$58*$E16*AP$3,IF($A16+$H$3*12=AP$7,AP$55*$B16*AP$3+AP$56*$C16*AP$3+AP$57*$D16*AP$3+AP$58*$E16*AP$3,IF($A16+$H$3*13=AP$7,AP$55*$B16*AP$3+AP$56*$C16*AP$3+AP$57*$D16*AP$3+AP$58*$E16*AP$3,IF($A16+$H$3*14=AP$7,AP$55*$B16*AP$3+AP$56*$C16*AP$3+AP$57*$D16*AP$3+AP$58*$E16*AP$3,IF($A16+$H$3*15=AP$7,AP$55*$B16*AP$3+AP$56*$C16*AP$3+AP$57*$D16*AP$3+AP$58*$E16*AP$3,IF($A16+$H$3*16=AP$7,AP$60*$B16*AP$3+AP$61*$C16*AP$3+AP$62*$D16*AP$3+AP$63*$E16*AP$3,IF($A16+$H$3*17=AP$7,AP$60*$B16*AP$3+AP$61*$C16*AP$3+AP$62*$D16*AP$3+AP$63*$E16*AP$3,IF($A16+$H$3*18=AP$7,AP$60*$B16*AP$3+AP$61*$C16*AP$3+AP$62*$D16*AP$3+AP$63*$E16*AP$3,IF($A16+$H$3*19=AP$7,AP$60*$B16*AP$3+AP$61*$C16*AP$3+AP$62*$D16*AP$3+AP$63*$E16*AP$3,IF($A16+$H$3*20=AP$7,AP$60*$B16*AP$3+AP$61*$C16*AP$3+AP$62*$D16*AP$3+AP$63*$E16*AP$3,IF($A16+$H$3*21=AP$7,AP$49*$B16*AP$3+AP$50*$C16*AP$3+AP$51*$D16*AP$3+AP$52*$E16*AP$3,IF($A16+$H$3*22=AP$7,AP$49*$B16*AP$3+AP$50*$C16*AP$3+AP$51*$D16*AP$3+AP$52*$E16*AP$3,IF($A16+$H$3*23=AP$7,AP$49*$B16*AP$3+AP$50*$C16*AP$3+AP$51*$D16*AP$3+AP$52*$E16*AP$3,IF($A16+$H$3*24=AP$7,AP$49*$B16*AP$3+AP$50*$C16*AP$3+AP$51*$D16*AP$3+AP$52*$E16*AP$3,IF($A16+$H$3*25=AP$7,AP$49*$B16*AP$3+AP$50*$C16*AP$3+AP$51*$D16*AP$3+AP$52*$E16*AP$3,IF($A16+$H$3*26=AP$7,AP$49*$B16*AP$3+AP$50*$C16*AP$3+AP$51*$D16*AP$3+AP$52*$E16*AP$3,IF($A16+$H$3*27=AP$7,AP$49*$B16*AP$3+AP$50*$C16*AP$3+AP$51*$D16*AP$3+AP$52*$E16*AP$3,IF($A16+$H$3*28=AP$7,AP$49*$B16*AP$3+AP$50*$C16*AP$3+AP$51*$D16*AP$3+AP$52*$E16*AP$3,IF($A16+$H$3*29=AP$7,AP$49*$B16*AP$3+AP$50*$C16*AP$3+AP$51*$D16*AP$3+AP$52*$E16*AP$3,IF($A16+$H$3*30=AP$7,AP$49*$B16*AP$3+AP$50*$C16*AP$3+AP$51*$D16*AP$3+AP$52*$E16*AP$3,IF($A16+$H$3*31=AP$7,AP$49*$B16*AP$3+AP$50*$C16*AP$3+AP$51*$D16*AP$3+AP$52*$E16*AP$3,IF($A16+$H$3*32=AP$7,AP$49*$B16*AP$3+AP$50*$C16*AP$3+AP$51*$D16*AP$3+AP$52*$E16*AP$3,IF($A16+$H$3*33=AP$7,AP$49*$B16*AP$3+AP$50*$C16*AP$3+AP$51*$D16*AP$3+AP$52*$E16*AP$3,IF($A16+$H$3*34=AP$7,AP$49*$B16*AP$3+AP$50*$C16*AP$3+AP$51*$D16*AP$3+AP$52*$E16*AP$3,IF($A16+$H$3*35=AP$7,AP$49*$B16*AP$3+AP$50*$C16*AP$3+AP$51*$D16*AP$3+AP$52*$E16*AP$3,IF($A16+$H$3*36=AP$7,AP$49*$B16*AP$3+AP$50*$C16*AP$3+AP$51*$D16*AP$3+AP$52*$E16*AP$3,IF($A16+$H$3*37=AP$7,AP$49*$B16*AP$3+AP$50*$C16*AP$3+AP$51*$D16*AP$3+AP$52*$E16*AP$3,IF($A16+$H$3*38=AP$7,AP$49*$B16*AP$3+AP$50*$C16*AP$3+AP$51*$D16*AP$3+AP$52*$E16*AP$3,IF($A16+$H$3*39=AP$7,AP$49*$B16*AP$3+AP$50*$C16*AP$3+AP$51*$D16*AP$3+AP$52*$E16*AP$3,IF($A16+$H$3*40=AP$7,AP$49*$B16*AP$3+AP$50*$C16*AP$3+AP$51*$D16*AP$3+AP$52*$E16*AP$3,0)))))))))))))))))))))))))))))))))))))))))*Warranty!$AD$47</f>
        <v>1323.1743143335009</v>
      </c>
      <c r="AQ16" s="124">
        <f>IF($A16=AQ$7,AQ$49*$B16+AQ$50*$C16+AQ$51*$D16+AQ$52*$E16,IF($A16+$H$3=AQ$7,$A$5*$B16*AQ$3+$B$5*$C16*AQ$3+$C$5*$D16*AQ$3+$D$5*$E16*AQ$3,IF($A16+$H$3*2=AQ$7,$A$5*$B16*AQ$3+$B$5*$C16*AQ$3+$C$5*$D16*AQ$3+$D$5*$E16*AQ$3,IF($A16+$H$3*3=AQ$7,$A$5*$B16*AQ$3+$B$5*$C16*AQ$3+$C$5*$D16*AQ$3+$D$5*$E16*AQ$3,IF($A16+$H$3*4=AQ$7,$A$5*$B16*AQ$3+$B$5*$C16*AQ$3+$C$5*$D16*AQ$3+$D$5*$E16*AQ$3,IF($A16+$H$3*5=AQ$7,$A$5*$B16*AQ$3+$B$5*$C16*AQ$3+$C$5*$D16*AQ$3+$D$5*$E16*AQ$3,IF($A16+$H$3*6=AQ$7,$A$5*$B16*AQ$3+$B$5*$C16*AQ$3+$C$5*$D16*AQ$3+$D$5*$E16*AQ$3,IF($A16+$H$3*7=AQ$7,$A$5*$B16*AQ$3+$B$5*$C16*AQ$3+$C$5*$D16*AQ$3+$D$5*$E16*AQ$3,IF($A16+$H$3*8=AQ$7,$A$5*$B16*AQ$3+$B$5*$C16*AQ$3+$C$5*$D16*AQ$3+$D$5*$E16*AQ$3,IF($A16+$H$3*9=AQ$7,$A$5*$B16*AQ$3+$B$5*$C16*AQ$3+$C$5*$D16*AQ$3+$D$5*$E16*AQ$3,IF($A16+$H$3*10=AQ$7,$A$5*$B16*AQ$3+$B$5*$C16*AQ$3+$C$5*$D16*AQ$3+$D$5*$E16*AQ$3,IF($A16+$H$3*11=AQ$7,AQ$55*$B16*AQ$3+AQ$56*$C16*AQ$3+AQ$57*$D16*AQ$3+AQ$58*$E16*AQ$3,IF($A16+$H$3*12=AQ$7,AQ$55*$B16*AQ$3+AQ$56*$C16*AQ$3+AQ$57*$D16*AQ$3+AQ$58*$E16*AQ$3,IF($A16+$H$3*13=AQ$7,AQ$55*$B16*AQ$3+AQ$56*$C16*AQ$3+AQ$57*$D16*AQ$3+AQ$58*$E16*AQ$3,IF($A16+$H$3*14=AQ$7,AQ$55*$B16*AQ$3+AQ$56*$C16*AQ$3+AQ$57*$D16*AQ$3+AQ$58*$E16*AQ$3,IF($A16+$H$3*15=AQ$7,AQ$55*$B16*AQ$3+AQ$56*$C16*AQ$3+AQ$57*$D16*AQ$3+AQ$58*$E16*AQ$3,IF($A16+$H$3*16=AQ$7,AQ$60*$B16*AQ$3+AQ$61*$C16*AQ$3+AQ$62*$D16*AQ$3+AQ$63*$E16*AQ$3,IF($A16+$H$3*17=AQ$7,AQ$60*$B16*AQ$3+AQ$61*$C16*AQ$3+AQ$62*$D16*AQ$3+AQ$63*$E16*AQ$3,IF($A16+$H$3*18=AQ$7,AQ$60*$B16*AQ$3+AQ$61*$C16*AQ$3+AQ$62*$D16*AQ$3+AQ$63*$E16*AQ$3,IF($A16+$H$3*19=AQ$7,AQ$60*$B16*AQ$3+AQ$61*$C16*AQ$3+AQ$62*$D16*AQ$3+AQ$63*$E16*AQ$3,IF($A16+$H$3*20=AQ$7,AQ$60*$B16*AQ$3+AQ$61*$C16*AQ$3+AQ$62*$D16*AQ$3+AQ$63*$E16*AQ$3,IF($A16+$H$3*21=AQ$7,AQ$49*$B16*AQ$3+AQ$50*$C16*AQ$3+AQ$51*$D16*AQ$3+AQ$52*$E16*AQ$3,IF($A16+$H$3*22=AQ$7,AQ$49*$B16*AQ$3+AQ$50*$C16*AQ$3+AQ$51*$D16*AQ$3+AQ$52*$E16*AQ$3,IF($A16+$H$3*23=AQ$7,AQ$49*$B16*AQ$3+AQ$50*$C16*AQ$3+AQ$51*$D16*AQ$3+AQ$52*$E16*AQ$3,IF($A16+$H$3*24=AQ$7,AQ$49*$B16*AQ$3+AQ$50*$C16*AQ$3+AQ$51*$D16*AQ$3+AQ$52*$E16*AQ$3,IF($A16+$H$3*25=AQ$7,AQ$49*$B16*AQ$3+AQ$50*$C16*AQ$3+AQ$51*$D16*AQ$3+AQ$52*$E16*AQ$3,IF($A16+$H$3*26=AQ$7,AQ$49*$B16*AQ$3+AQ$50*$C16*AQ$3+AQ$51*$D16*AQ$3+AQ$52*$E16*AQ$3,IF($A16+$H$3*27=AQ$7,AQ$49*$B16*AQ$3+AQ$50*$C16*AQ$3+AQ$51*$D16*AQ$3+AQ$52*$E16*AQ$3,IF($A16+$H$3*28=AQ$7,AQ$49*$B16*AQ$3+AQ$50*$C16*AQ$3+AQ$51*$D16*AQ$3+AQ$52*$E16*AQ$3,IF($A16+$H$3*29=AQ$7,AQ$49*$B16*AQ$3+AQ$50*$C16*AQ$3+AQ$51*$D16*AQ$3+AQ$52*$E16*AQ$3,IF($A16+$H$3*30=AQ$7,AQ$49*$B16*AQ$3+AQ$50*$C16*AQ$3+AQ$51*$D16*AQ$3+AQ$52*$E16*AQ$3,IF($A16+$H$3*31=AQ$7,AQ$49*$B16*AQ$3+AQ$50*$C16*AQ$3+AQ$51*$D16*AQ$3+AQ$52*$E16*AQ$3,IF($A16+$H$3*32=AQ$7,AQ$49*$B16*AQ$3+AQ$50*$C16*AQ$3+AQ$51*$D16*AQ$3+AQ$52*$E16*AQ$3,IF($A16+$H$3*33=AQ$7,AQ$49*$B16*AQ$3+AQ$50*$C16*AQ$3+AQ$51*$D16*AQ$3+AQ$52*$E16*AQ$3,IF($A16+$H$3*34=AQ$7,AQ$49*$B16*AQ$3+AQ$50*$C16*AQ$3+AQ$51*$D16*AQ$3+AQ$52*$E16*AQ$3,IF($A16+$H$3*35=AQ$7,AQ$49*$B16*AQ$3+AQ$50*$C16*AQ$3+AQ$51*$D16*AQ$3+AQ$52*$E16*AQ$3,IF($A16+$H$3*36=AQ$7,AQ$49*$B16*AQ$3+AQ$50*$C16*AQ$3+AQ$51*$D16*AQ$3+AQ$52*$E16*AQ$3,IF($A16+$H$3*37=AQ$7,AQ$49*$B16*AQ$3+AQ$50*$C16*AQ$3+AQ$51*$D16*AQ$3+AQ$52*$E16*AQ$3,IF($A16+$H$3*38=AQ$7,AQ$49*$B16*AQ$3+AQ$50*$C16*AQ$3+AQ$51*$D16*AQ$3+AQ$52*$E16*AQ$3,IF($A16+$H$3*39=AQ$7,AQ$49*$B16*AQ$3+AQ$50*$C16*AQ$3+AQ$51*$D16*AQ$3+AQ$52*$E16*AQ$3,IF($A16+$H$3*40=AQ$7,AQ$49*$B16*AQ$3+AQ$50*$C16*AQ$3+AQ$51*$D16*AQ$3+AQ$52*$E16*AQ$3,0)))))))))))))))))))))))))))))))))))))))))*Warranty!$AD$47</f>
        <v>1323.1743143335009</v>
      </c>
      <c r="AR16" s="124">
        <f t="shared" ref="AR16:AW16" si="29">IF($A16=AR$7,AR$49*$B16+AR$50*$C16+AR$51*$D16+AR$52*$E16,IF($A16+$H$3=AR$7,$A$5*$B16*AR$3+$B$5*$C16*AR$3+$C$5*$D16*AR$3+$D$5*$E16*AR$3,IF($A16+$H$3*2=AR$7,$A$5*$B16*AR$3+$B$5*$C16*AR$3+$C$5*$D16*AR$3+$D$5*$E16*AR$3,IF($A16+$H$3*3=AR$7,$A$5*$B16*AR$3+$B$5*$C16*AR$3+$C$5*$D16*AR$3+$D$5*$E16*AR$3,IF($A16+$H$3*4=AR$7,$A$5*$B16*AR$3+$B$5*$C16*AR$3+$C$5*$D16*AR$3+$D$5*$E16*AR$3,IF($A16+$H$3*5=AR$7,$A$5*$B16*AR$3+$B$5*$C16*AR$3+$C$5*$D16*AR$3+$D$5*$E16*AR$3,IF($A16+$H$3*6=AR$7,$A$5*$B16*AR$3+$B$5*$C16*AR$3+$C$5*$D16*AR$3+$D$5*$E16*AR$3,IF($A16+$H$3*7=AR$7,$A$5*$B16*AR$3+$B$5*$C16*AR$3+$C$5*$D16*AR$3+$D$5*$E16*AR$3,IF($A16+$H$3*8=AR$7,$A$5*$B16*AR$3+$B$5*$C16*AR$3+$C$5*$D16*AR$3+$D$5*$E16*AR$3,IF($A16+$H$3*9=AR$7,$A$5*$B16*AR$3+$B$5*$C16*AR$3+$C$5*$D16*AR$3+$D$5*$E16*AR$3,IF($A16+$H$3*10=AR$7,$A$5*$B16*AR$3+$B$5*$C16*AR$3+$C$5*$D16*AR$3+$D$5*$E16*AR$3,IF($A16+$H$3*11=AR$7,AR$55*$B16*AR$3+AR$56*$C16*AR$3+AR$57*$D16*AR$3+AR$58*$E16*AR$3,IF($A16+$H$3*12=AR$7,AR$55*$B16*AR$3+AR$56*$C16*AR$3+AR$57*$D16*AR$3+AR$58*$E16*AR$3,IF($A16+$H$3*13=AR$7,AR$55*$B16*AR$3+AR$56*$C16*AR$3+AR$57*$D16*AR$3+AR$58*$E16*AR$3,IF($A16+$H$3*14=AR$7,AR$55*$B16*AR$3+AR$56*$C16*AR$3+AR$57*$D16*AR$3+AR$58*$E16*AR$3,IF($A16+$H$3*15=AR$7,AR$55*$B16*AR$3+AR$56*$C16*AR$3+AR$57*$D16*AR$3+AR$58*$E16*AR$3,IF($A16+$H$3*16=AR$7,AR$60*$B16*AR$3+AR$61*$C16*AR$3+AR$62*$D16*AR$3+AR$63*$E16*AR$3,IF($A16+$H$3*17=AR$7,AR$60*$B16*AR$3+AR$61*$C16*AR$3+AR$62*$D16*AR$3+AR$63*$E16*AR$3,IF($A16+$H$3*18=AR$7,AR$60*$B16*AR$3+AR$61*$C16*AR$3+AR$62*$D16*AR$3+AR$63*$E16*AR$3,IF($A16+$H$3*19=AR$7,AR$60*$B16*AR$3+AR$61*$C16*AR$3+AR$62*$D16*AR$3+AR$63*$E16*AR$3,IF($A16+$H$3*20=AR$7,AR$60*$B16*AR$3+AR$61*$C16*AR$3+AR$62*$D16*AR$3+AR$63*$E16*AR$3,IF($A16+$H$3*21=AR$7,AR$49*$B16*AR$3+AR$50*$C16*AR$3+AR$51*$D16*AR$3+AR$52*$E16*AR$3,IF($A16+$H$3*22=AR$7,AR$49*$B16*AR$3+AR$50*$C16*AR$3+AR$51*$D16*AR$3+AR$52*$E16*AR$3,IF($A16+$H$3*23=AR$7,AR$49*$B16*AR$3+AR$50*$C16*AR$3+AR$51*$D16*AR$3+AR$52*$E16*AR$3,IF($A16+$H$3*24=AR$7,AR$49*$B16*AR$3+AR$50*$C16*AR$3+AR$51*$D16*AR$3+AR$52*$E16*AR$3,IF($A16+$H$3*25=AR$7,AR$49*$B16*AR$3+AR$50*$C16*AR$3+AR$51*$D16*AR$3+AR$52*$E16*AR$3,IF($A16+$H$3*26=AR$7,AR$49*$B16*AR$3+AR$50*$C16*AR$3+AR$51*$D16*AR$3+AR$52*$E16*AR$3,IF($A16+$H$3*27=AR$7,AR$49*$B16*AR$3+AR$50*$C16*AR$3+AR$51*$D16*AR$3+AR$52*$E16*AR$3,IF($A16+$H$3*28=AR$7,AR$49*$B16*AR$3+AR$50*$C16*AR$3+AR$51*$D16*AR$3+AR$52*$E16*AR$3,IF($A16+$H$3*29=AR$7,AR$49*$B16*AR$3+AR$50*$C16*AR$3+AR$51*$D16*AR$3+AR$52*$E16*AR$3,IF($A16+$H$3*30=AR$7,AR$49*$B16*AR$3+AR$50*$C16*AR$3+AR$51*$D16*AR$3+AR$52*$E16*AR$3,IF($A16+$H$3*31=AR$7,AR$49*$B16*AR$3+AR$50*$C16*AR$3+AR$51*$D16*AR$3+AR$52*$E16*AR$3,IF($A16+$H$3*32=AR$7,AR$49*$B16*AR$3+AR$50*$C16*AR$3+AR$51*$D16*AR$3+AR$52*$E16*AR$3,IF($A16+$H$3*33=AR$7,AR$49*$B16*AR$3+AR$50*$C16*AR$3+AR$51*$D16*AR$3+AR$52*$E16*AR$3,IF($A16+$H$3*34=AR$7,AR$49*$B16*AR$3+AR$50*$C16*AR$3+AR$51*$D16*AR$3+AR$52*$E16*AR$3,IF($A16+$H$3*35=AR$7,AR$49*$B16*AR$3+AR$50*$C16*AR$3+AR$51*$D16*AR$3+AR$52*$E16*AR$3,IF($A16+$H$3*36=AR$7,AR$49*$B16*AR$3+AR$50*$C16*AR$3+AR$51*$D16*AR$3+AR$52*$E16*AR$3,IF($A16+$H$3*37=AR$7,AR$49*$B16*AR$3+AR$50*$C16*AR$3+AR$51*$D16*AR$3+AR$52*$E16*AR$3,IF($A16+$H$3*38=AR$7,AR$49*$B16*AR$3+AR$50*$C16*AR$3+AR$51*$D16*AR$3+AR$52*$E16*AR$3,IF($A16+$H$3*39=AR$7,AR$49*$B16*AR$3+AR$50*$C16*AR$3+AR$51*$D16*AR$3+AR$52*$E16*AR$3,IF($A16+$H$3*40=AR$7,AR$49*$B16*AR$3+AR$50*$C16*AR$3+AR$51*$D16*AR$3+AR$52*$E16*AR$3,0)))))))))))))))))))))))))))))))))))))))))</f>
        <v>5133.3774888000007</v>
      </c>
      <c r="AS16" s="124">
        <f t="shared" si="29"/>
        <v>5133.3774888000007</v>
      </c>
      <c r="AT16" s="124">
        <f t="shared" si="29"/>
        <v>5133.3774888000007</v>
      </c>
      <c r="AU16" s="124">
        <f t="shared" si="29"/>
        <v>5133.3774888000007</v>
      </c>
      <c r="AV16" s="124">
        <f t="shared" si="29"/>
        <v>5133.3774888000007</v>
      </c>
      <c r="AW16" s="124">
        <f t="shared" si="29"/>
        <v>5133.3774888000007</v>
      </c>
      <c r="AX16" s="180">
        <f t="shared" si="1"/>
        <v>557210.81709855713</v>
      </c>
    </row>
    <row r="17" spans="1:50" x14ac:dyDescent="0.2">
      <c r="A17" s="175">
        <f>'QUANTITIES - ALT 2'!A13</f>
        <v>2030</v>
      </c>
      <c r="B17" s="181">
        <f>'QUANTITIES - ALT 1'!L13</f>
        <v>1046</v>
      </c>
      <c r="C17" s="181">
        <f>'QUANTITIES - ALT 1'!M13</f>
        <v>130</v>
      </c>
      <c r="D17" s="181">
        <f>'QUANTITIES - ALT 1'!N13</f>
        <v>34</v>
      </c>
      <c r="E17" s="181">
        <f>'QUANTITIES - ALT 1'!O13</f>
        <v>10</v>
      </c>
      <c r="F17" s="177">
        <f t="shared" si="2"/>
        <v>1220</v>
      </c>
      <c r="G17" s="171"/>
      <c r="H17" s="182">
        <f t="shared" si="11"/>
        <v>437228.84098400001</v>
      </c>
      <c r="I17" s="181">
        <f t="shared" si="12"/>
        <v>52833.144519999994</v>
      </c>
      <c r="J17" s="181">
        <f t="shared" si="13"/>
        <v>18091.920335999996</v>
      </c>
      <c r="K17" s="181">
        <f t="shared" si="14"/>
        <v>5183.8430399999997</v>
      </c>
      <c r="L17" s="183">
        <f t="shared" si="4"/>
        <v>513337.74887999997</v>
      </c>
      <c r="N17" s="158">
        <f t="shared" si="5"/>
        <v>0</v>
      </c>
      <c r="O17" s="158">
        <f t="shared" si="5"/>
        <v>0</v>
      </c>
      <c r="P17" s="158">
        <f t="shared" si="5"/>
        <v>0</v>
      </c>
      <c r="Q17" s="124">
        <f t="shared" si="5"/>
        <v>0</v>
      </c>
      <c r="R17" s="124">
        <f t="shared" si="8"/>
        <v>0</v>
      </c>
      <c r="S17" s="124">
        <f t="shared" si="15"/>
        <v>0</v>
      </c>
      <c r="T17" s="124">
        <f t="shared" si="18"/>
        <v>0</v>
      </c>
      <c r="U17" s="124">
        <f t="shared" si="21"/>
        <v>0</v>
      </c>
      <c r="V17" s="124">
        <f t="shared" si="24"/>
        <v>0</v>
      </c>
      <c r="W17" s="124">
        <f t="shared" si="27"/>
        <v>0</v>
      </c>
      <c r="X17" s="124">
        <f t="shared" ref="X17:X45" si="30">IF($A17=X$7,X$49*$B17+X$50*$C17+X$51*$D17+X$52*$E17,IF($A17+$H$3=X$7,$A$5*$B17*X$3+$B$5*$C17*X$3+$C$5*$D17*X$3+$D$5*$E17*X$3,IF($A17+$H$3*2=X$7,$A$5*$B17*X$3+$B$5*$C17*X$3+$C$5*$D17*X$3+$D$5*$E17*X$3,IF($A17+$H$3*3=X$7,$A$5*$B17*X$3+$B$5*$C17*X$3+$C$5*$D17*X$3+$D$5*$E17*X$3,IF($A17+$H$3*4=X$7,$A$5*$B17*X$3+$B$5*$C17*X$3+$C$5*$D17*X$3+$D$5*$E17*X$3,IF($A17+$H$3*5=X$7,$A$5*$B17*X$3+$B$5*$C17*X$3+$C$5*$D17*X$3+$D$5*$E17*X$3,IF($A17+$H$3*6=X$7,$A$5*$B17*X$3+$B$5*$C17*X$3+$C$5*$D17*X$3+$D$5*$E17*X$3,IF($A17+$H$3*7=X$7,$A$5*$B17*X$3+$B$5*$C17*X$3+$C$5*$D17*X$3+$D$5*$E17*X$3,IF($A17+$H$3*8=X$7,$A$5*$B17*X$3+$B$5*$C17*X$3+$C$5*$D17*X$3+$D$5*$E17*X$3,IF($A17+$H$3*9=X$7,$A$5*$B17*X$3+$B$5*$C17*X$3+$C$5*$D17*X$3+$D$5*$E17*X$3,IF($A17+$H$3*10=X$7,$A$5*$B17*X$3+$B$5*$C17*X$3+$C$5*$D17*X$3+$D$5*$E17*X$3,IF($A17+$H$3*11=X$7,X$55*$B17*X$3+X$56*$C17*X$3+X$57*$D17*X$3+X$58*$E17*X$3,IF($A17+$H$3*12=X$7,X$55*$B17*X$3+X$56*$C17*X$3+X$57*$D17*X$3+X$58*$E17*X$3,IF($A17+$H$3*13=X$7,X$55*$B17*X$3+X$56*$C17*X$3+X$57*$D17*X$3+X$58*$E17*X$3,IF($A17+$H$3*14=X$7,X$55*$B17*X$3+X$56*$C17*X$3+X$57*$D17*X$3+X$58*$E17*X$3,IF($A17+$H$3*15=X$7,X$55*$B17*X$3+X$56*$C17*X$3+X$57*$D17*X$3+X$58*$E17*X$3,IF($A17+$H$3*16=X$7,X$60*$B17*X$3+X$61*$C17*X$3+X$62*$D17*X$3+X$63*$E17*X$3,IF($A17+$H$3*17=X$7,X$60*$B17*X$3+X$61*$C17*X$3+X$62*$D17*X$3+X$63*$E17*X$3,IF($A17+$H$3*18=X$7,X$60*$B17*X$3+X$61*$C17*X$3+X$62*$D17*X$3+X$63*$E17*X$3,IF($A17+$H$3*19=X$7,X$60*$B17*X$3+X$61*$C17*X$3+X$62*$D17*X$3+X$63*$E17*X$3,IF($A17+$H$3*20=X$7,X$60*$B17*X$3+X$61*$C17*X$3+X$62*$D17*X$3+X$63*$E17*X$3,IF($A17+$H$3*21=X$7,X$49*$B17*X$3+X$50*$C17*X$3+X$51*$D17*X$3+X$52*$E17*X$3,IF($A17+$H$3*22=X$7,X$49*$B17*X$3+X$50*$C17*X$3+X$51*$D17*X$3+X$52*$E17*X$3,IF($A17+$H$3*23=X$7,X$49*$B17*X$3+X$50*$C17*X$3+X$51*$D17*X$3+X$52*$E17*X$3,IF($A17+$H$3*24=X$7,X$49*$B17*X$3+X$50*$C17*X$3+X$51*$D17*X$3+X$52*$E17*X$3,IF($A17+$H$3*25=X$7,X$49*$B17*X$3+X$50*$C17*X$3+X$51*$D17*X$3+X$52*$E17*X$3,IF($A17+$H$3*26=X$7,X$49*$B17*X$3+X$50*$C17*X$3+X$51*$D17*X$3+X$52*$E17*X$3,IF($A17+$H$3*27=X$7,X$49*$B17*X$3+X$50*$C17*X$3+X$51*$D17*X$3+X$52*$E17*X$3,IF($A17+$H$3*28=X$7,X$49*$B17*X$3+X$50*$C17*X$3+X$51*$D17*X$3+X$52*$E17*X$3,IF($A17+$H$3*29=X$7,X$49*$B17*X$3+X$50*$C17*X$3+X$51*$D17*X$3+X$52*$E17*X$3,IF($A17+$H$3*30=X$7,X$49*$B17*X$3+X$50*$C17*X$3+X$51*$D17*X$3+X$52*$E17*X$3,IF($A17+$H$3*31=X$7,X$49*$B17*X$3+X$50*$C17*X$3+X$51*$D17*X$3+X$52*$E17*X$3,IF($A17+$H$3*32=X$7,X$49*$B17*X$3+X$50*$C17*X$3+X$51*$D17*X$3+X$52*$E17*X$3,IF($A17+$H$3*33=X$7,X$49*$B17*X$3+X$50*$C17*X$3+X$51*$D17*X$3+X$52*$E17*X$3,IF($A17+$H$3*34=X$7,X$49*$B17*X$3+X$50*$C17*X$3+X$51*$D17*X$3+X$52*$E17*X$3,IF($A17+$H$3*35=X$7,X$49*$B17*X$3+X$50*$C17*X$3+X$51*$D17*X$3+X$52*$E17*X$3,IF($A17+$H$3*36=X$7,X$49*$B17*X$3+X$50*$C17*X$3+X$51*$D17*X$3+X$52*$E17*X$3,IF($A17+$H$3*37=X$7,X$49*$B17*X$3+X$50*$C17*X$3+X$51*$D17*X$3+X$52*$E17*X$3,IF($A17+$H$3*38=X$7,X$49*$B17*X$3+X$50*$C17*X$3+X$51*$D17*X$3+X$52*$E17*X$3,IF($A17+$H$3*39=X$7,X$49*$B17*X$3+X$50*$C17*X$3+X$51*$D17*X$3+X$52*$E17*X$3,IF($A17+$H$3*40=X$7,X$49*$B17*X$3+X$50*$C17*X$3+X$51*$D17*X$3+X$52*$E17*X$3,0)))))))))))))))))))))))))))))))))))))))))</f>
        <v>513337.74887999997</v>
      </c>
      <c r="Y17" s="124">
        <f t="shared" ref="Y17:AH17" si="31">IF($A17=Y$7,Y$49*$B17+Y$50*$C17+Y$51*$D17+Y$52*$E17,IF($A17+$H$3=Y$7,$A$5*$B17*Y$3+$B$5*$C17*Y$3+$C$5*$D17*Y$3+$D$5*$E17*Y$3,IF($A17+$H$3*2=Y$7,$A$5*$B17*Y$3+$B$5*$C17*Y$3+$C$5*$D17*Y$3+$D$5*$E17*Y$3,IF($A17+$H$3*3=Y$7,$A$5*$B17*Y$3+$B$5*$C17*Y$3+$C$5*$D17*Y$3+$D$5*$E17*Y$3,IF($A17+$H$3*4=Y$7,$A$5*$B17*Y$3+$B$5*$C17*Y$3+$C$5*$D17*Y$3+$D$5*$E17*Y$3,IF($A17+$H$3*5=Y$7,$A$5*$B17*Y$3+$B$5*$C17*Y$3+$C$5*$D17*Y$3+$D$5*$E17*Y$3,IF($A17+$H$3*6=Y$7,$A$5*$B17*Y$3+$B$5*$C17*Y$3+$C$5*$D17*Y$3+$D$5*$E17*Y$3,IF($A17+$H$3*7=Y$7,$A$5*$B17*Y$3+$B$5*$C17*Y$3+$C$5*$D17*Y$3+$D$5*$E17*Y$3,IF($A17+$H$3*8=Y$7,$A$5*$B17*Y$3+$B$5*$C17*Y$3+$C$5*$D17*Y$3+$D$5*$E17*Y$3,IF($A17+$H$3*9=Y$7,$A$5*$B17*Y$3+$B$5*$C17*Y$3+$C$5*$D17*Y$3+$D$5*$E17*Y$3,IF($A17+$H$3*10=Y$7,$A$5*$B17*Y$3+$B$5*$C17*Y$3+$C$5*$D17*Y$3+$D$5*$E17*Y$3,IF($A17+$H$3*11=Y$7,Y$55*$B17*Y$3+Y$56*$C17*Y$3+Y$57*$D17*Y$3+Y$58*$E17*Y$3,IF($A17+$H$3*12=Y$7,Y$55*$B17*Y$3+Y$56*$C17*Y$3+Y$57*$D17*Y$3+Y$58*$E17*Y$3,IF($A17+$H$3*13=Y$7,Y$55*$B17*Y$3+Y$56*$C17*Y$3+Y$57*$D17*Y$3+Y$58*$E17*Y$3,IF($A17+$H$3*14=Y$7,Y$55*$B17*Y$3+Y$56*$C17*Y$3+Y$57*$D17*Y$3+Y$58*$E17*Y$3,IF($A17+$H$3*15=Y$7,Y$55*$B17*Y$3+Y$56*$C17*Y$3+Y$57*$D17*Y$3+Y$58*$E17*Y$3,IF($A17+$H$3*16=Y$7,Y$60*$B17*Y$3+Y$61*$C17*Y$3+Y$62*$D17*Y$3+Y$63*$E17*Y$3,IF($A17+$H$3*17=Y$7,Y$60*$B17*Y$3+Y$61*$C17*Y$3+Y$62*$D17*Y$3+Y$63*$E17*Y$3,IF($A17+$H$3*18=Y$7,Y$60*$B17*Y$3+Y$61*$C17*Y$3+Y$62*$D17*Y$3+Y$63*$E17*Y$3,IF($A17+$H$3*19=Y$7,Y$60*$B17*Y$3+Y$61*$C17*Y$3+Y$62*$D17*Y$3+Y$63*$E17*Y$3,IF($A17+$H$3*20=Y$7,Y$60*$B17*Y$3+Y$61*$C17*Y$3+Y$62*$D17*Y$3+Y$63*$E17*Y$3,IF($A17+$H$3*21=Y$7,Y$49*$B17*Y$3+Y$50*$C17*Y$3+Y$51*$D17*Y$3+Y$52*$E17*Y$3,IF($A17+$H$3*22=Y$7,Y$49*$B17*Y$3+Y$50*$C17*Y$3+Y$51*$D17*Y$3+Y$52*$E17*Y$3,IF($A17+$H$3*23=Y$7,Y$49*$B17*Y$3+Y$50*$C17*Y$3+Y$51*$D17*Y$3+Y$52*$E17*Y$3,IF($A17+$H$3*24=Y$7,Y$49*$B17*Y$3+Y$50*$C17*Y$3+Y$51*$D17*Y$3+Y$52*$E17*Y$3,IF($A17+$H$3*25=Y$7,Y$49*$B17*Y$3+Y$50*$C17*Y$3+Y$51*$D17*Y$3+Y$52*$E17*Y$3,IF($A17+$H$3*26=Y$7,Y$49*$B17*Y$3+Y$50*$C17*Y$3+Y$51*$D17*Y$3+Y$52*$E17*Y$3,IF($A17+$H$3*27=Y$7,Y$49*$B17*Y$3+Y$50*$C17*Y$3+Y$51*$D17*Y$3+Y$52*$E17*Y$3,IF($A17+$H$3*28=Y$7,Y$49*$B17*Y$3+Y$50*$C17*Y$3+Y$51*$D17*Y$3+Y$52*$E17*Y$3,IF($A17+$H$3*29=Y$7,Y$49*$B17*Y$3+Y$50*$C17*Y$3+Y$51*$D17*Y$3+Y$52*$E17*Y$3,IF($A17+$H$3*30=Y$7,Y$49*$B17*Y$3+Y$50*$C17*Y$3+Y$51*$D17*Y$3+Y$52*$E17*Y$3,IF($A17+$H$3*31=Y$7,Y$49*$B17*Y$3+Y$50*$C17*Y$3+Y$51*$D17*Y$3+Y$52*$E17*Y$3,IF($A17+$H$3*32=Y$7,Y$49*$B17*Y$3+Y$50*$C17*Y$3+Y$51*$D17*Y$3+Y$52*$E17*Y$3,IF($A17+$H$3*33=Y$7,Y$49*$B17*Y$3+Y$50*$C17*Y$3+Y$51*$D17*Y$3+Y$52*$E17*Y$3,IF($A17+$H$3*34=Y$7,Y$49*$B17*Y$3+Y$50*$C17*Y$3+Y$51*$D17*Y$3+Y$52*$E17*Y$3,IF($A17+$H$3*35=Y$7,Y$49*$B17*Y$3+Y$50*$C17*Y$3+Y$51*$D17*Y$3+Y$52*$E17*Y$3,IF($A17+$H$3*36=Y$7,Y$49*$B17*Y$3+Y$50*$C17*Y$3+Y$51*$D17*Y$3+Y$52*$E17*Y$3,IF($A17+$H$3*37=Y$7,Y$49*$B17*Y$3+Y$50*$C17*Y$3+Y$51*$D17*Y$3+Y$52*$E17*Y$3,IF($A17+$H$3*38=Y$7,Y$49*$B17*Y$3+Y$50*$C17*Y$3+Y$51*$D17*Y$3+Y$52*$E17*Y$3,IF($A17+$H$3*39=Y$7,Y$49*$B17*Y$3+Y$50*$C17*Y$3+Y$51*$D17*Y$3+Y$52*$E17*Y$3,IF($A17+$H$3*40=Y$7,Y$49*$B17*Y$3+Y$50*$C17*Y$3+Y$51*$D17*Y$3+Y$52*$E17*Y$3,0)))))))))))))))))))))))))))))))))))))))))*0</f>
        <v>0</v>
      </c>
      <c r="Z17" s="124">
        <f t="shared" si="31"/>
        <v>0</v>
      </c>
      <c r="AA17" s="124">
        <f t="shared" si="31"/>
        <v>0</v>
      </c>
      <c r="AB17" s="124">
        <f t="shared" si="31"/>
        <v>0</v>
      </c>
      <c r="AC17" s="124">
        <f t="shared" si="31"/>
        <v>0</v>
      </c>
      <c r="AD17" s="124">
        <f t="shared" si="31"/>
        <v>0</v>
      </c>
      <c r="AE17" s="124">
        <f t="shared" si="31"/>
        <v>0</v>
      </c>
      <c r="AF17" s="124">
        <f t="shared" si="31"/>
        <v>0</v>
      </c>
      <c r="AG17" s="124">
        <f t="shared" si="31"/>
        <v>0</v>
      </c>
      <c r="AH17" s="124">
        <f t="shared" si="31"/>
        <v>0</v>
      </c>
      <c r="AI17" s="124">
        <f>IF($A17=AI$7,AI$49*$B17+AI$50*$C17+AI$51*$D17+AI$52*$E17,IF($A17+$H$3=AI$7,$A$5*$B17*AI$3+$B$5*$C17*AI$3+$C$5*$D17*AI$3+$D$5*$E17*AI$3,IF($A17+$H$3*2=AI$7,$A$5*$B17*AI$3+$B$5*$C17*AI$3+$C$5*$D17*AI$3+$D$5*$E17*AI$3,IF($A17+$H$3*3=AI$7,$A$5*$B17*AI$3+$B$5*$C17*AI$3+$C$5*$D17*AI$3+$D$5*$E17*AI$3,IF($A17+$H$3*4=AI$7,$A$5*$B17*AI$3+$B$5*$C17*AI$3+$C$5*$D17*AI$3+$D$5*$E17*AI$3,IF($A17+$H$3*5=AI$7,$A$5*$B17*AI$3+$B$5*$C17*AI$3+$C$5*$D17*AI$3+$D$5*$E17*AI$3,IF($A17+$H$3*6=AI$7,$A$5*$B17*AI$3+$B$5*$C17*AI$3+$C$5*$D17*AI$3+$D$5*$E17*AI$3,IF($A17+$H$3*7=AI$7,$A$5*$B17*AI$3+$B$5*$C17*AI$3+$C$5*$D17*AI$3+$D$5*$E17*AI$3,IF($A17+$H$3*8=AI$7,$A$5*$B17*AI$3+$B$5*$C17*AI$3+$C$5*$D17*AI$3+$D$5*$E17*AI$3,IF($A17+$H$3*9=AI$7,$A$5*$B17*AI$3+$B$5*$C17*AI$3+$C$5*$D17*AI$3+$D$5*$E17*AI$3,IF($A17+$H$3*10=AI$7,$A$5*$B17*AI$3+$B$5*$C17*AI$3+$C$5*$D17*AI$3+$D$5*$E17*AI$3,IF($A17+$H$3*11=AI$7,AI$55*$B17*AI$3+AI$56*$C17*AI$3+AI$57*$D17*AI$3+AI$58*$E17*AI$3,IF($A17+$H$3*12=AI$7,AI$55*$B17*AI$3+AI$56*$C17*AI$3+AI$57*$D17*AI$3+AI$58*$E17*AI$3,IF($A17+$H$3*13=AI$7,AI$55*$B17*AI$3+AI$56*$C17*AI$3+AI$57*$D17*AI$3+AI$58*$E17*AI$3,IF($A17+$H$3*14=AI$7,AI$55*$B17*AI$3+AI$56*$C17*AI$3+AI$57*$D17*AI$3+AI$58*$E17*AI$3,IF($A17+$H$3*15=AI$7,AI$55*$B17*AI$3+AI$56*$C17*AI$3+AI$57*$D17*AI$3+AI$58*$E17*AI$3,IF($A17+$H$3*16=AI$7,AI$60*$B17*AI$3+AI$61*$C17*AI$3+AI$62*$D17*AI$3+AI$63*$E17*AI$3,IF($A17+$H$3*17=AI$7,AI$60*$B17*AI$3+AI$61*$C17*AI$3+AI$62*$D17*AI$3+AI$63*$E17*AI$3,IF($A17+$H$3*18=AI$7,AI$60*$B17*AI$3+AI$61*$C17*AI$3+AI$62*$D17*AI$3+AI$63*$E17*AI$3,IF($A17+$H$3*19=AI$7,AI$60*$B17*AI$3+AI$61*$C17*AI$3+AI$62*$D17*AI$3+AI$63*$E17*AI$3,IF($A17+$H$3*20=AI$7,AI$60*$B17*AI$3+AI$61*$C17*AI$3+AI$62*$D17*AI$3+AI$63*$E17*AI$3,IF($A17+$H$3*21=AI$7,AI$49*$B17*AI$3+AI$50*$C17*AI$3+AI$51*$D17*AI$3+AI$52*$E17*AI$3,IF($A17+$H$3*22=AI$7,AI$49*$B17*AI$3+AI$50*$C17*AI$3+AI$51*$D17*AI$3+AI$52*$E17*AI$3,IF($A17+$H$3*23=AI$7,AI$49*$B17*AI$3+AI$50*$C17*AI$3+AI$51*$D17*AI$3+AI$52*$E17*AI$3,IF($A17+$H$3*24=AI$7,AI$49*$B17*AI$3+AI$50*$C17*AI$3+AI$51*$D17*AI$3+AI$52*$E17*AI$3,IF($A17+$H$3*25=AI$7,AI$49*$B17*AI$3+AI$50*$C17*AI$3+AI$51*$D17*AI$3+AI$52*$E17*AI$3,IF($A17+$H$3*26=AI$7,AI$49*$B17*AI$3+AI$50*$C17*AI$3+AI$51*$D17*AI$3+AI$52*$E17*AI$3,IF($A17+$H$3*27=AI$7,AI$49*$B17*AI$3+AI$50*$C17*AI$3+AI$51*$D17*AI$3+AI$52*$E17*AI$3,IF($A17+$H$3*28=AI$7,AI$49*$B17*AI$3+AI$50*$C17*AI$3+AI$51*$D17*AI$3+AI$52*$E17*AI$3,IF($A17+$H$3*29=AI$7,AI$49*$B17*AI$3+AI$50*$C17*AI$3+AI$51*$D17*AI$3+AI$52*$E17*AI$3,IF($A17+$H$3*30=AI$7,AI$49*$B17*AI$3+AI$50*$C17*AI$3+AI$51*$D17*AI$3+AI$52*$E17*AI$3,IF($A17+$H$3*31=AI$7,AI$49*$B17*AI$3+AI$50*$C17*AI$3+AI$51*$D17*AI$3+AI$52*$E17*AI$3,IF($A17+$H$3*32=AI$7,AI$49*$B17*AI$3+AI$50*$C17*AI$3+AI$51*$D17*AI$3+AI$52*$E17*AI$3,IF($A17+$H$3*33=AI$7,AI$49*$B17*AI$3+AI$50*$C17*AI$3+AI$51*$D17*AI$3+AI$52*$E17*AI$3,IF($A17+$H$3*34=AI$7,AI$49*$B17*AI$3+AI$50*$C17*AI$3+AI$51*$D17*AI$3+AI$52*$E17*AI$3,IF($A17+$H$3*35=AI$7,AI$49*$B17*AI$3+AI$50*$C17*AI$3+AI$51*$D17*AI$3+AI$52*$E17*AI$3,IF($A17+$H$3*36=AI$7,AI$49*$B17*AI$3+AI$50*$C17*AI$3+AI$51*$D17*AI$3+AI$52*$E17*AI$3,IF($A17+$H$3*37=AI$7,AI$49*$B17*AI$3+AI$50*$C17*AI$3+AI$51*$D17*AI$3+AI$52*$E17*AI$3,IF($A17+$H$3*38=AI$7,AI$49*$B17*AI$3+AI$50*$C17*AI$3+AI$51*$D17*AI$3+AI$52*$E17*AI$3,IF($A17+$H$3*39=AI$7,AI$49*$B17*AI$3+AI$50*$C17*AI$3+AI$51*$D17*AI$3+AI$52*$E17*AI$3,IF($A17+$H$3*40=AI$7,AI$49*$B17*AI$3+AI$50*$C17*AI$3+AI$51*$D17*AI$3+AI$52*$E17*AI$3,0)))))))))))))))))))))))))))))))))))))))))*Warranty!$AC$47</f>
        <v>1291.3863428179816</v>
      </c>
      <c r="AJ17" s="124">
        <f>IF($A17=AJ$7,AJ$49*$B17+AJ$50*$C17+AJ$51*$D17+AJ$52*$E17,IF($A17+$H$3=AJ$7,$A$5*$B17*AJ$3+$B$5*$C17*AJ$3+$C$5*$D17*AJ$3+$D$5*$E17*AJ$3,IF($A17+$H$3*2=AJ$7,$A$5*$B17*AJ$3+$B$5*$C17*AJ$3+$C$5*$D17*AJ$3+$D$5*$E17*AJ$3,IF($A17+$H$3*3=AJ$7,$A$5*$B17*AJ$3+$B$5*$C17*AJ$3+$C$5*$D17*AJ$3+$D$5*$E17*AJ$3,IF($A17+$H$3*4=AJ$7,$A$5*$B17*AJ$3+$B$5*$C17*AJ$3+$C$5*$D17*AJ$3+$D$5*$E17*AJ$3,IF($A17+$H$3*5=AJ$7,$A$5*$B17*AJ$3+$B$5*$C17*AJ$3+$C$5*$D17*AJ$3+$D$5*$E17*AJ$3,IF($A17+$H$3*6=AJ$7,$A$5*$B17*AJ$3+$B$5*$C17*AJ$3+$C$5*$D17*AJ$3+$D$5*$E17*AJ$3,IF($A17+$H$3*7=AJ$7,$A$5*$B17*AJ$3+$B$5*$C17*AJ$3+$C$5*$D17*AJ$3+$D$5*$E17*AJ$3,IF($A17+$H$3*8=AJ$7,$A$5*$B17*AJ$3+$B$5*$C17*AJ$3+$C$5*$D17*AJ$3+$D$5*$E17*AJ$3,IF($A17+$H$3*9=AJ$7,$A$5*$B17*AJ$3+$B$5*$C17*AJ$3+$C$5*$D17*AJ$3+$D$5*$E17*AJ$3,IF($A17+$H$3*10=AJ$7,$A$5*$B17*AJ$3+$B$5*$C17*AJ$3+$C$5*$D17*AJ$3+$D$5*$E17*AJ$3,IF($A17+$H$3*11=AJ$7,AJ$55*$B17*AJ$3+AJ$56*$C17*AJ$3+AJ$57*$D17*AJ$3+AJ$58*$E17*AJ$3,IF($A17+$H$3*12=AJ$7,AJ$55*$B17*AJ$3+AJ$56*$C17*AJ$3+AJ$57*$D17*AJ$3+AJ$58*$E17*AJ$3,IF($A17+$H$3*13=AJ$7,AJ$55*$B17*AJ$3+AJ$56*$C17*AJ$3+AJ$57*$D17*AJ$3+AJ$58*$E17*AJ$3,IF($A17+$H$3*14=AJ$7,AJ$55*$B17*AJ$3+AJ$56*$C17*AJ$3+AJ$57*$D17*AJ$3+AJ$58*$E17*AJ$3,IF($A17+$H$3*15=AJ$7,AJ$55*$B17*AJ$3+AJ$56*$C17*AJ$3+AJ$57*$D17*AJ$3+AJ$58*$E17*AJ$3,IF($A17+$H$3*16=AJ$7,AJ$60*$B17*AJ$3+AJ$61*$C17*AJ$3+AJ$62*$D17*AJ$3+AJ$63*$E17*AJ$3,IF($A17+$H$3*17=AJ$7,AJ$60*$B17*AJ$3+AJ$61*$C17*AJ$3+AJ$62*$D17*AJ$3+AJ$63*$E17*AJ$3,IF($A17+$H$3*18=AJ$7,AJ$60*$B17*AJ$3+AJ$61*$C17*AJ$3+AJ$62*$D17*AJ$3+AJ$63*$E17*AJ$3,IF($A17+$H$3*19=AJ$7,AJ$60*$B17*AJ$3+AJ$61*$C17*AJ$3+AJ$62*$D17*AJ$3+AJ$63*$E17*AJ$3,IF($A17+$H$3*20=AJ$7,AJ$60*$B17*AJ$3+AJ$61*$C17*AJ$3+AJ$62*$D17*AJ$3+AJ$63*$E17*AJ$3,IF($A17+$H$3*21=AJ$7,AJ$49*$B17*AJ$3+AJ$50*$C17*AJ$3+AJ$51*$D17*AJ$3+AJ$52*$E17*AJ$3,IF($A17+$H$3*22=AJ$7,AJ$49*$B17*AJ$3+AJ$50*$C17*AJ$3+AJ$51*$D17*AJ$3+AJ$52*$E17*AJ$3,IF($A17+$H$3*23=AJ$7,AJ$49*$B17*AJ$3+AJ$50*$C17*AJ$3+AJ$51*$D17*AJ$3+AJ$52*$E17*AJ$3,IF($A17+$H$3*24=AJ$7,AJ$49*$B17*AJ$3+AJ$50*$C17*AJ$3+AJ$51*$D17*AJ$3+AJ$52*$E17*AJ$3,IF($A17+$H$3*25=AJ$7,AJ$49*$B17*AJ$3+AJ$50*$C17*AJ$3+AJ$51*$D17*AJ$3+AJ$52*$E17*AJ$3,IF($A17+$H$3*26=AJ$7,AJ$49*$B17*AJ$3+AJ$50*$C17*AJ$3+AJ$51*$D17*AJ$3+AJ$52*$E17*AJ$3,IF($A17+$H$3*27=AJ$7,AJ$49*$B17*AJ$3+AJ$50*$C17*AJ$3+AJ$51*$D17*AJ$3+AJ$52*$E17*AJ$3,IF($A17+$H$3*28=AJ$7,AJ$49*$B17*AJ$3+AJ$50*$C17*AJ$3+AJ$51*$D17*AJ$3+AJ$52*$E17*AJ$3,IF($A17+$H$3*29=AJ$7,AJ$49*$B17*AJ$3+AJ$50*$C17*AJ$3+AJ$51*$D17*AJ$3+AJ$52*$E17*AJ$3,IF($A17+$H$3*30=AJ$7,AJ$49*$B17*AJ$3+AJ$50*$C17*AJ$3+AJ$51*$D17*AJ$3+AJ$52*$E17*AJ$3,IF($A17+$H$3*31=AJ$7,AJ$49*$B17*AJ$3+AJ$50*$C17*AJ$3+AJ$51*$D17*AJ$3+AJ$52*$E17*AJ$3,IF($A17+$H$3*32=AJ$7,AJ$49*$B17*AJ$3+AJ$50*$C17*AJ$3+AJ$51*$D17*AJ$3+AJ$52*$E17*AJ$3,IF($A17+$H$3*33=AJ$7,AJ$49*$B17*AJ$3+AJ$50*$C17*AJ$3+AJ$51*$D17*AJ$3+AJ$52*$E17*AJ$3,IF($A17+$H$3*34=AJ$7,AJ$49*$B17*AJ$3+AJ$50*$C17*AJ$3+AJ$51*$D17*AJ$3+AJ$52*$E17*AJ$3,IF($A17+$H$3*35=AJ$7,AJ$49*$B17*AJ$3+AJ$50*$C17*AJ$3+AJ$51*$D17*AJ$3+AJ$52*$E17*AJ$3,IF($A17+$H$3*36=AJ$7,AJ$49*$B17*AJ$3+AJ$50*$C17*AJ$3+AJ$51*$D17*AJ$3+AJ$52*$E17*AJ$3,IF($A17+$H$3*37=AJ$7,AJ$49*$B17*AJ$3+AJ$50*$C17*AJ$3+AJ$51*$D17*AJ$3+AJ$52*$E17*AJ$3,IF($A17+$H$3*38=AJ$7,AJ$49*$B17*AJ$3+AJ$50*$C17*AJ$3+AJ$51*$D17*AJ$3+AJ$52*$E17*AJ$3,IF($A17+$H$3*39=AJ$7,AJ$49*$B17*AJ$3+AJ$50*$C17*AJ$3+AJ$51*$D17*AJ$3+AJ$52*$E17*AJ$3,IF($A17+$H$3*40=AJ$7,AJ$49*$B17*AJ$3+AJ$50*$C17*AJ$3+AJ$51*$D17*AJ$3+AJ$52*$E17*AJ$3,0)))))))))))))))))))))))))))))))))))))))))*Warranty!$AC$47</f>
        <v>1291.3863428179816</v>
      </c>
      <c r="AK17" s="124">
        <f>IF($A17=AK$7,AK$49*$B17+AK$50*$C17+AK$51*$D17+AK$52*$E17,IF($A17+$H$3=AK$7,$A$5*$B17*AK$3+$B$5*$C17*AK$3+$C$5*$D17*AK$3+$D$5*$E17*AK$3,IF($A17+$H$3*2=AK$7,$A$5*$B17*AK$3+$B$5*$C17*AK$3+$C$5*$D17*AK$3+$D$5*$E17*AK$3,IF($A17+$H$3*3=AK$7,$A$5*$B17*AK$3+$B$5*$C17*AK$3+$C$5*$D17*AK$3+$D$5*$E17*AK$3,IF($A17+$H$3*4=AK$7,$A$5*$B17*AK$3+$B$5*$C17*AK$3+$C$5*$D17*AK$3+$D$5*$E17*AK$3,IF($A17+$H$3*5=AK$7,$A$5*$B17*AK$3+$B$5*$C17*AK$3+$C$5*$D17*AK$3+$D$5*$E17*AK$3,IF($A17+$H$3*6=AK$7,$A$5*$B17*AK$3+$B$5*$C17*AK$3+$C$5*$D17*AK$3+$D$5*$E17*AK$3,IF($A17+$H$3*7=AK$7,$A$5*$B17*AK$3+$B$5*$C17*AK$3+$C$5*$D17*AK$3+$D$5*$E17*AK$3,IF($A17+$H$3*8=AK$7,$A$5*$B17*AK$3+$B$5*$C17*AK$3+$C$5*$D17*AK$3+$D$5*$E17*AK$3,IF($A17+$H$3*9=AK$7,$A$5*$B17*AK$3+$B$5*$C17*AK$3+$C$5*$D17*AK$3+$D$5*$E17*AK$3,IF($A17+$H$3*10=AK$7,$A$5*$B17*AK$3+$B$5*$C17*AK$3+$C$5*$D17*AK$3+$D$5*$E17*AK$3,IF($A17+$H$3*11=AK$7,AK$55*$B17*AK$3+AK$56*$C17*AK$3+AK$57*$D17*AK$3+AK$58*$E17*AK$3,IF($A17+$H$3*12=AK$7,AK$55*$B17*AK$3+AK$56*$C17*AK$3+AK$57*$D17*AK$3+AK$58*$E17*AK$3,IF($A17+$H$3*13=AK$7,AK$55*$B17*AK$3+AK$56*$C17*AK$3+AK$57*$D17*AK$3+AK$58*$E17*AK$3,IF($A17+$H$3*14=AK$7,AK$55*$B17*AK$3+AK$56*$C17*AK$3+AK$57*$D17*AK$3+AK$58*$E17*AK$3,IF($A17+$H$3*15=AK$7,AK$55*$B17*AK$3+AK$56*$C17*AK$3+AK$57*$D17*AK$3+AK$58*$E17*AK$3,IF($A17+$H$3*16=AK$7,AK$60*$B17*AK$3+AK$61*$C17*AK$3+AK$62*$D17*AK$3+AK$63*$E17*AK$3,IF($A17+$H$3*17=AK$7,AK$60*$B17*AK$3+AK$61*$C17*AK$3+AK$62*$D17*AK$3+AK$63*$E17*AK$3,IF($A17+$H$3*18=AK$7,AK$60*$B17*AK$3+AK$61*$C17*AK$3+AK$62*$D17*AK$3+AK$63*$E17*AK$3,IF($A17+$H$3*19=AK$7,AK$60*$B17*AK$3+AK$61*$C17*AK$3+AK$62*$D17*AK$3+AK$63*$E17*AK$3,IF($A17+$H$3*20=AK$7,AK$60*$B17*AK$3+AK$61*$C17*AK$3+AK$62*$D17*AK$3+AK$63*$E17*AK$3,IF($A17+$H$3*21=AK$7,AK$49*$B17*AK$3+AK$50*$C17*AK$3+AK$51*$D17*AK$3+AK$52*$E17*AK$3,IF($A17+$H$3*22=AK$7,AK$49*$B17*AK$3+AK$50*$C17*AK$3+AK$51*$D17*AK$3+AK$52*$E17*AK$3,IF($A17+$H$3*23=AK$7,AK$49*$B17*AK$3+AK$50*$C17*AK$3+AK$51*$D17*AK$3+AK$52*$E17*AK$3,IF($A17+$H$3*24=AK$7,AK$49*$B17*AK$3+AK$50*$C17*AK$3+AK$51*$D17*AK$3+AK$52*$E17*AK$3,IF($A17+$H$3*25=AK$7,AK$49*$B17*AK$3+AK$50*$C17*AK$3+AK$51*$D17*AK$3+AK$52*$E17*AK$3,IF($A17+$H$3*26=AK$7,AK$49*$B17*AK$3+AK$50*$C17*AK$3+AK$51*$D17*AK$3+AK$52*$E17*AK$3,IF($A17+$H$3*27=AK$7,AK$49*$B17*AK$3+AK$50*$C17*AK$3+AK$51*$D17*AK$3+AK$52*$E17*AK$3,IF($A17+$H$3*28=AK$7,AK$49*$B17*AK$3+AK$50*$C17*AK$3+AK$51*$D17*AK$3+AK$52*$E17*AK$3,IF($A17+$H$3*29=AK$7,AK$49*$B17*AK$3+AK$50*$C17*AK$3+AK$51*$D17*AK$3+AK$52*$E17*AK$3,IF($A17+$H$3*30=AK$7,AK$49*$B17*AK$3+AK$50*$C17*AK$3+AK$51*$D17*AK$3+AK$52*$E17*AK$3,IF($A17+$H$3*31=AK$7,AK$49*$B17*AK$3+AK$50*$C17*AK$3+AK$51*$D17*AK$3+AK$52*$E17*AK$3,IF($A17+$H$3*32=AK$7,AK$49*$B17*AK$3+AK$50*$C17*AK$3+AK$51*$D17*AK$3+AK$52*$E17*AK$3,IF($A17+$H$3*33=AK$7,AK$49*$B17*AK$3+AK$50*$C17*AK$3+AK$51*$D17*AK$3+AK$52*$E17*AK$3,IF($A17+$H$3*34=AK$7,AK$49*$B17*AK$3+AK$50*$C17*AK$3+AK$51*$D17*AK$3+AK$52*$E17*AK$3,IF($A17+$H$3*35=AK$7,AK$49*$B17*AK$3+AK$50*$C17*AK$3+AK$51*$D17*AK$3+AK$52*$E17*AK$3,IF($A17+$H$3*36=AK$7,AK$49*$B17*AK$3+AK$50*$C17*AK$3+AK$51*$D17*AK$3+AK$52*$E17*AK$3,IF($A17+$H$3*37=AK$7,AK$49*$B17*AK$3+AK$50*$C17*AK$3+AK$51*$D17*AK$3+AK$52*$E17*AK$3,IF($A17+$H$3*38=AK$7,AK$49*$B17*AK$3+AK$50*$C17*AK$3+AK$51*$D17*AK$3+AK$52*$E17*AK$3,IF($A17+$H$3*39=AK$7,AK$49*$B17*AK$3+AK$50*$C17*AK$3+AK$51*$D17*AK$3+AK$52*$E17*AK$3,IF($A17+$H$3*40=AK$7,AK$49*$B17*AK$3+AK$50*$C17*AK$3+AK$51*$D17*AK$3+AK$52*$E17*AK$3,0)))))))))))))))))))))))))))))))))))))))))*Warranty!$AC$47</f>
        <v>1291.3863428179816</v>
      </c>
      <c r="AL17" s="124">
        <f>IF($A17=AL$7,AL$49*$B17+AL$50*$C17+AL$51*$D17+AL$52*$E17,IF($A17+$H$3=AL$7,$A$5*$B17*AL$3+$B$5*$C17*AL$3+$C$5*$D17*AL$3+$D$5*$E17*AL$3,IF($A17+$H$3*2=AL$7,$A$5*$B17*AL$3+$B$5*$C17*AL$3+$C$5*$D17*AL$3+$D$5*$E17*AL$3,IF($A17+$H$3*3=AL$7,$A$5*$B17*AL$3+$B$5*$C17*AL$3+$C$5*$D17*AL$3+$D$5*$E17*AL$3,IF($A17+$H$3*4=AL$7,$A$5*$B17*AL$3+$B$5*$C17*AL$3+$C$5*$D17*AL$3+$D$5*$E17*AL$3,IF($A17+$H$3*5=AL$7,$A$5*$B17*AL$3+$B$5*$C17*AL$3+$C$5*$D17*AL$3+$D$5*$E17*AL$3,IF($A17+$H$3*6=AL$7,$A$5*$B17*AL$3+$B$5*$C17*AL$3+$C$5*$D17*AL$3+$D$5*$E17*AL$3,IF($A17+$H$3*7=AL$7,$A$5*$B17*AL$3+$B$5*$C17*AL$3+$C$5*$D17*AL$3+$D$5*$E17*AL$3,IF($A17+$H$3*8=AL$7,$A$5*$B17*AL$3+$B$5*$C17*AL$3+$C$5*$D17*AL$3+$D$5*$E17*AL$3,IF($A17+$H$3*9=AL$7,$A$5*$B17*AL$3+$B$5*$C17*AL$3+$C$5*$D17*AL$3+$D$5*$E17*AL$3,IF($A17+$H$3*10=AL$7,$A$5*$B17*AL$3+$B$5*$C17*AL$3+$C$5*$D17*AL$3+$D$5*$E17*AL$3,IF($A17+$H$3*11=AL$7,AL$55*$B17*AL$3+AL$56*$C17*AL$3+AL$57*$D17*AL$3+AL$58*$E17*AL$3,IF($A17+$H$3*12=AL$7,AL$55*$B17*AL$3+AL$56*$C17*AL$3+AL$57*$D17*AL$3+AL$58*$E17*AL$3,IF($A17+$H$3*13=AL$7,AL$55*$B17*AL$3+AL$56*$C17*AL$3+AL$57*$D17*AL$3+AL$58*$E17*AL$3,IF($A17+$H$3*14=AL$7,AL$55*$B17*AL$3+AL$56*$C17*AL$3+AL$57*$D17*AL$3+AL$58*$E17*AL$3,IF($A17+$H$3*15=AL$7,AL$55*$B17*AL$3+AL$56*$C17*AL$3+AL$57*$D17*AL$3+AL$58*$E17*AL$3,IF($A17+$H$3*16=AL$7,AL$60*$B17*AL$3+AL$61*$C17*AL$3+AL$62*$D17*AL$3+AL$63*$E17*AL$3,IF($A17+$H$3*17=AL$7,AL$60*$B17*AL$3+AL$61*$C17*AL$3+AL$62*$D17*AL$3+AL$63*$E17*AL$3,IF($A17+$H$3*18=AL$7,AL$60*$B17*AL$3+AL$61*$C17*AL$3+AL$62*$D17*AL$3+AL$63*$E17*AL$3,IF($A17+$H$3*19=AL$7,AL$60*$B17*AL$3+AL$61*$C17*AL$3+AL$62*$D17*AL$3+AL$63*$E17*AL$3,IF($A17+$H$3*20=AL$7,AL$60*$B17*AL$3+AL$61*$C17*AL$3+AL$62*$D17*AL$3+AL$63*$E17*AL$3,IF($A17+$H$3*21=AL$7,AL$49*$B17*AL$3+AL$50*$C17*AL$3+AL$51*$D17*AL$3+AL$52*$E17*AL$3,IF($A17+$H$3*22=AL$7,AL$49*$B17*AL$3+AL$50*$C17*AL$3+AL$51*$D17*AL$3+AL$52*$E17*AL$3,IF($A17+$H$3*23=AL$7,AL$49*$B17*AL$3+AL$50*$C17*AL$3+AL$51*$D17*AL$3+AL$52*$E17*AL$3,IF($A17+$H$3*24=AL$7,AL$49*$B17*AL$3+AL$50*$C17*AL$3+AL$51*$D17*AL$3+AL$52*$E17*AL$3,IF($A17+$H$3*25=AL$7,AL$49*$B17*AL$3+AL$50*$C17*AL$3+AL$51*$D17*AL$3+AL$52*$E17*AL$3,IF($A17+$H$3*26=AL$7,AL$49*$B17*AL$3+AL$50*$C17*AL$3+AL$51*$D17*AL$3+AL$52*$E17*AL$3,IF($A17+$H$3*27=AL$7,AL$49*$B17*AL$3+AL$50*$C17*AL$3+AL$51*$D17*AL$3+AL$52*$E17*AL$3,IF($A17+$H$3*28=AL$7,AL$49*$B17*AL$3+AL$50*$C17*AL$3+AL$51*$D17*AL$3+AL$52*$E17*AL$3,IF($A17+$H$3*29=AL$7,AL$49*$B17*AL$3+AL$50*$C17*AL$3+AL$51*$D17*AL$3+AL$52*$E17*AL$3,IF($A17+$H$3*30=AL$7,AL$49*$B17*AL$3+AL$50*$C17*AL$3+AL$51*$D17*AL$3+AL$52*$E17*AL$3,IF($A17+$H$3*31=AL$7,AL$49*$B17*AL$3+AL$50*$C17*AL$3+AL$51*$D17*AL$3+AL$52*$E17*AL$3,IF($A17+$H$3*32=AL$7,AL$49*$B17*AL$3+AL$50*$C17*AL$3+AL$51*$D17*AL$3+AL$52*$E17*AL$3,IF($A17+$H$3*33=AL$7,AL$49*$B17*AL$3+AL$50*$C17*AL$3+AL$51*$D17*AL$3+AL$52*$E17*AL$3,IF($A17+$H$3*34=AL$7,AL$49*$B17*AL$3+AL$50*$C17*AL$3+AL$51*$D17*AL$3+AL$52*$E17*AL$3,IF($A17+$H$3*35=AL$7,AL$49*$B17*AL$3+AL$50*$C17*AL$3+AL$51*$D17*AL$3+AL$52*$E17*AL$3,IF($A17+$H$3*36=AL$7,AL$49*$B17*AL$3+AL$50*$C17*AL$3+AL$51*$D17*AL$3+AL$52*$E17*AL$3,IF($A17+$H$3*37=AL$7,AL$49*$B17*AL$3+AL$50*$C17*AL$3+AL$51*$D17*AL$3+AL$52*$E17*AL$3,IF($A17+$H$3*38=AL$7,AL$49*$B17*AL$3+AL$50*$C17*AL$3+AL$51*$D17*AL$3+AL$52*$E17*AL$3,IF($A17+$H$3*39=AL$7,AL$49*$B17*AL$3+AL$50*$C17*AL$3+AL$51*$D17*AL$3+AL$52*$E17*AL$3,IF($A17+$H$3*40=AL$7,AL$49*$B17*AL$3+AL$50*$C17*AL$3+AL$51*$D17*AL$3+AL$52*$E17*AL$3,0)))))))))))))))))))))))))))))))))))))))))*Warranty!$AC$47</f>
        <v>1291.3863428179816</v>
      </c>
      <c r="AM17" s="124">
        <f>IF($A17=AM$7,AM$49*$B17+AM$50*$C17+AM$51*$D17+AM$52*$E17,IF($A17+$H$3=AM$7,$A$5*$B17*AM$3+$B$5*$C17*AM$3+$C$5*$D17*AM$3+$D$5*$E17*AM$3,IF($A17+$H$3*2=AM$7,$A$5*$B17*AM$3+$B$5*$C17*AM$3+$C$5*$D17*AM$3+$D$5*$E17*AM$3,IF($A17+$H$3*3=AM$7,$A$5*$B17*AM$3+$B$5*$C17*AM$3+$C$5*$D17*AM$3+$D$5*$E17*AM$3,IF($A17+$H$3*4=AM$7,$A$5*$B17*AM$3+$B$5*$C17*AM$3+$C$5*$D17*AM$3+$D$5*$E17*AM$3,IF($A17+$H$3*5=AM$7,$A$5*$B17*AM$3+$B$5*$C17*AM$3+$C$5*$D17*AM$3+$D$5*$E17*AM$3,IF($A17+$H$3*6=AM$7,$A$5*$B17*AM$3+$B$5*$C17*AM$3+$C$5*$D17*AM$3+$D$5*$E17*AM$3,IF($A17+$H$3*7=AM$7,$A$5*$B17*AM$3+$B$5*$C17*AM$3+$C$5*$D17*AM$3+$D$5*$E17*AM$3,IF($A17+$H$3*8=AM$7,$A$5*$B17*AM$3+$B$5*$C17*AM$3+$C$5*$D17*AM$3+$D$5*$E17*AM$3,IF($A17+$H$3*9=AM$7,$A$5*$B17*AM$3+$B$5*$C17*AM$3+$C$5*$D17*AM$3+$D$5*$E17*AM$3,IF($A17+$H$3*10=AM$7,$A$5*$B17*AM$3+$B$5*$C17*AM$3+$C$5*$D17*AM$3+$D$5*$E17*AM$3,IF($A17+$H$3*11=AM$7,AM$55*$B17*AM$3+AM$56*$C17*AM$3+AM$57*$D17*AM$3+AM$58*$E17*AM$3,IF($A17+$H$3*12=AM$7,AM$55*$B17*AM$3+AM$56*$C17*AM$3+AM$57*$D17*AM$3+AM$58*$E17*AM$3,IF($A17+$H$3*13=AM$7,AM$55*$B17*AM$3+AM$56*$C17*AM$3+AM$57*$D17*AM$3+AM$58*$E17*AM$3,IF($A17+$H$3*14=AM$7,AM$55*$B17*AM$3+AM$56*$C17*AM$3+AM$57*$D17*AM$3+AM$58*$E17*AM$3,IF($A17+$H$3*15=AM$7,AM$55*$B17*AM$3+AM$56*$C17*AM$3+AM$57*$D17*AM$3+AM$58*$E17*AM$3,IF($A17+$H$3*16=AM$7,AM$60*$B17*AM$3+AM$61*$C17*AM$3+AM$62*$D17*AM$3+AM$63*$E17*AM$3,IF($A17+$H$3*17=AM$7,AM$60*$B17*AM$3+AM$61*$C17*AM$3+AM$62*$D17*AM$3+AM$63*$E17*AM$3,IF($A17+$H$3*18=AM$7,AM$60*$B17*AM$3+AM$61*$C17*AM$3+AM$62*$D17*AM$3+AM$63*$E17*AM$3,IF($A17+$H$3*19=AM$7,AM$60*$B17*AM$3+AM$61*$C17*AM$3+AM$62*$D17*AM$3+AM$63*$E17*AM$3,IF($A17+$H$3*20=AM$7,AM$60*$B17*AM$3+AM$61*$C17*AM$3+AM$62*$D17*AM$3+AM$63*$E17*AM$3,IF($A17+$H$3*21=AM$7,AM$49*$B17*AM$3+AM$50*$C17*AM$3+AM$51*$D17*AM$3+AM$52*$E17*AM$3,IF($A17+$H$3*22=AM$7,AM$49*$B17*AM$3+AM$50*$C17*AM$3+AM$51*$D17*AM$3+AM$52*$E17*AM$3,IF($A17+$H$3*23=AM$7,AM$49*$B17*AM$3+AM$50*$C17*AM$3+AM$51*$D17*AM$3+AM$52*$E17*AM$3,IF($A17+$H$3*24=AM$7,AM$49*$B17*AM$3+AM$50*$C17*AM$3+AM$51*$D17*AM$3+AM$52*$E17*AM$3,IF($A17+$H$3*25=AM$7,AM$49*$B17*AM$3+AM$50*$C17*AM$3+AM$51*$D17*AM$3+AM$52*$E17*AM$3,IF($A17+$H$3*26=AM$7,AM$49*$B17*AM$3+AM$50*$C17*AM$3+AM$51*$D17*AM$3+AM$52*$E17*AM$3,IF($A17+$H$3*27=AM$7,AM$49*$B17*AM$3+AM$50*$C17*AM$3+AM$51*$D17*AM$3+AM$52*$E17*AM$3,IF($A17+$H$3*28=AM$7,AM$49*$B17*AM$3+AM$50*$C17*AM$3+AM$51*$D17*AM$3+AM$52*$E17*AM$3,IF($A17+$H$3*29=AM$7,AM$49*$B17*AM$3+AM$50*$C17*AM$3+AM$51*$D17*AM$3+AM$52*$E17*AM$3,IF($A17+$H$3*30=AM$7,AM$49*$B17*AM$3+AM$50*$C17*AM$3+AM$51*$D17*AM$3+AM$52*$E17*AM$3,IF($A17+$H$3*31=AM$7,AM$49*$B17*AM$3+AM$50*$C17*AM$3+AM$51*$D17*AM$3+AM$52*$E17*AM$3,IF($A17+$H$3*32=AM$7,AM$49*$B17*AM$3+AM$50*$C17*AM$3+AM$51*$D17*AM$3+AM$52*$E17*AM$3,IF($A17+$H$3*33=AM$7,AM$49*$B17*AM$3+AM$50*$C17*AM$3+AM$51*$D17*AM$3+AM$52*$E17*AM$3,IF($A17+$H$3*34=AM$7,AM$49*$B17*AM$3+AM$50*$C17*AM$3+AM$51*$D17*AM$3+AM$52*$E17*AM$3,IF($A17+$H$3*35=AM$7,AM$49*$B17*AM$3+AM$50*$C17*AM$3+AM$51*$D17*AM$3+AM$52*$E17*AM$3,IF($A17+$H$3*36=AM$7,AM$49*$B17*AM$3+AM$50*$C17*AM$3+AM$51*$D17*AM$3+AM$52*$E17*AM$3,IF($A17+$H$3*37=AM$7,AM$49*$B17*AM$3+AM$50*$C17*AM$3+AM$51*$D17*AM$3+AM$52*$E17*AM$3,IF($A17+$H$3*38=AM$7,AM$49*$B17*AM$3+AM$50*$C17*AM$3+AM$51*$D17*AM$3+AM$52*$E17*AM$3,IF($A17+$H$3*39=AM$7,AM$49*$B17*AM$3+AM$50*$C17*AM$3+AM$51*$D17*AM$3+AM$52*$E17*AM$3,IF($A17+$H$3*40=AM$7,AM$49*$B17*AM$3+AM$50*$C17*AM$3+AM$51*$D17*AM$3+AM$52*$E17*AM$3,0)))))))))))))))))))))))))))))))))))))))))*Warranty!$AC$47</f>
        <v>1291.3863428179816</v>
      </c>
      <c r="AN17" s="124">
        <f>IF($A17=AN$7,AN$49*$B17+AN$50*$C17+AN$51*$D17+AN$52*$E17,IF($A17+$H$3=AN$7,$A$5*$B17*AN$3+$B$5*$C17*AN$3+$C$5*$D17*AN$3+$D$5*$E17*AN$3,IF($A17+$H$3*2=AN$7,$A$5*$B17*AN$3+$B$5*$C17*AN$3+$C$5*$D17*AN$3+$D$5*$E17*AN$3,IF($A17+$H$3*3=AN$7,$A$5*$B17*AN$3+$B$5*$C17*AN$3+$C$5*$D17*AN$3+$D$5*$E17*AN$3,IF($A17+$H$3*4=AN$7,$A$5*$B17*AN$3+$B$5*$C17*AN$3+$C$5*$D17*AN$3+$D$5*$E17*AN$3,IF($A17+$H$3*5=AN$7,$A$5*$B17*AN$3+$B$5*$C17*AN$3+$C$5*$D17*AN$3+$D$5*$E17*AN$3,IF($A17+$H$3*6=AN$7,$A$5*$B17*AN$3+$B$5*$C17*AN$3+$C$5*$D17*AN$3+$D$5*$E17*AN$3,IF($A17+$H$3*7=AN$7,$A$5*$B17*AN$3+$B$5*$C17*AN$3+$C$5*$D17*AN$3+$D$5*$E17*AN$3,IF($A17+$H$3*8=AN$7,$A$5*$B17*AN$3+$B$5*$C17*AN$3+$C$5*$D17*AN$3+$D$5*$E17*AN$3,IF($A17+$H$3*9=AN$7,$A$5*$B17*AN$3+$B$5*$C17*AN$3+$C$5*$D17*AN$3+$D$5*$E17*AN$3,IF($A17+$H$3*10=AN$7,$A$5*$B17*AN$3+$B$5*$C17*AN$3+$C$5*$D17*AN$3+$D$5*$E17*AN$3,IF($A17+$H$3*11=AN$7,AN$55*$B17*AN$3+AN$56*$C17*AN$3+AN$57*$D17*AN$3+AN$58*$E17*AN$3,IF($A17+$H$3*12=AN$7,AN$55*$B17*AN$3+AN$56*$C17*AN$3+AN$57*$D17*AN$3+AN$58*$E17*AN$3,IF($A17+$H$3*13=AN$7,AN$55*$B17*AN$3+AN$56*$C17*AN$3+AN$57*$D17*AN$3+AN$58*$E17*AN$3,IF($A17+$H$3*14=AN$7,AN$55*$B17*AN$3+AN$56*$C17*AN$3+AN$57*$D17*AN$3+AN$58*$E17*AN$3,IF($A17+$H$3*15=AN$7,AN$55*$B17*AN$3+AN$56*$C17*AN$3+AN$57*$D17*AN$3+AN$58*$E17*AN$3,IF($A17+$H$3*16=AN$7,AN$60*$B17*AN$3+AN$61*$C17*AN$3+AN$62*$D17*AN$3+AN$63*$E17*AN$3,IF($A17+$H$3*17=AN$7,AN$60*$B17*AN$3+AN$61*$C17*AN$3+AN$62*$D17*AN$3+AN$63*$E17*AN$3,IF($A17+$H$3*18=AN$7,AN$60*$B17*AN$3+AN$61*$C17*AN$3+AN$62*$D17*AN$3+AN$63*$E17*AN$3,IF($A17+$H$3*19=AN$7,AN$60*$B17*AN$3+AN$61*$C17*AN$3+AN$62*$D17*AN$3+AN$63*$E17*AN$3,IF($A17+$H$3*20=AN$7,AN$60*$B17*AN$3+AN$61*$C17*AN$3+AN$62*$D17*AN$3+AN$63*$E17*AN$3,IF($A17+$H$3*21=AN$7,AN$49*$B17*AN$3+AN$50*$C17*AN$3+AN$51*$D17*AN$3+AN$52*$E17*AN$3,IF($A17+$H$3*22=AN$7,AN$49*$B17*AN$3+AN$50*$C17*AN$3+AN$51*$D17*AN$3+AN$52*$E17*AN$3,IF($A17+$H$3*23=AN$7,AN$49*$B17*AN$3+AN$50*$C17*AN$3+AN$51*$D17*AN$3+AN$52*$E17*AN$3,IF($A17+$H$3*24=AN$7,AN$49*$B17*AN$3+AN$50*$C17*AN$3+AN$51*$D17*AN$3+AN$52*$E17*AN$3,IF($A17+$H$3*25=AN$7,AN$49*$B17*AN$3+AN$50*$C17*AN$3+AN$51*$D17*AN$3+AN$52*$E17*AN$3,IF($A17+$H$3*26=AN$7,AN$49*$B17*AN$3+AN$50*$C17*AN$3+AN$51*$D17*AN$3+AN$52*$E17*AN$3,IF($A17+$H$3*27=AN$7,AN$49*$B17*AN$3+AN$50*$C17*AN$3+AN$51*$D17*AN$3+AN$52*$E17*AN$3,IF($A17+$H$3*28=AN$7,AN$49*$B17*AN$3+AN$50*$C17*AN$3+AN$51*$D17*AN$3+AN$52*$E17*AN$3,IF($A17+$H$3*29=AN$7,AN$49*$B17*AN$3+AN$50*$C17*AN$3+AN$51*$D17*AN$3+AN$52*$E17*AN$3,IF($A17+$H$3*30=AN$7,AN$49*$B17*AN$3+AN$50*$C17*AN$3+AN$51*$D17*AN$3+AN$52*$E17*AN$3,IF($A17+$H$3*31=AN$7,AN$49*$B17*AN$3+AN$50*$C17*AN$3+AN$51*$D17*AN$3+AN$52*$E17*AN$3,IF($A17+$H$3*32=AN$7,AN$49*$B17*AN$3+AN$50*$C17*AN$3+AN$51*$D17*AN$3+AN$52*$E17*AN$3,IF($A17+$H$3*33=AN$7,AN$49*$B17*AN$3+AN$50*$C17*AN$3+AN$51*$D17*AN$3+AN$52*$E17*AN$3,IF($A17+$H$3*34=AN$7,AN$49*$B17*AN$3+AN$50*$C17*AN$3+AN$51*$D17*AN$3+AN$52*$E17*AN$3,IF($A17+$H$3*35=AN$7,AN$49*$B17*AN$3+AN$50*$C17*AN$3+AN$51*$D17*AN$3+AN$52*$E17*AN$3,IF($A17+$H$3*36=AN$7,AN$49*$B17*AN$3+AN$50*$C17*AN$3+AN$51*$D17*AN$3+AN$52*$E17*AN$3,IF($A17+$H$3*37=AN$7,AN$49*$B17*AN$3+AN$50*$C17*AN$3+AN$51*$D17*AN$3+AN$52*$E17*AN$3,IF($A17+$H$3*38=AN$7,AN$49*$B17*AN$3+AN$50*$C17*AN$3+AN$51*$D17*AN$3+AN$52*$E17*AN$3,IF($A17+$H$3*39=AN$7,AN$49*$B17*AN$3+AN$50*$C17*AN$3+AN$51*$D17*AN$3+AN$52*$E17*AN$3,IF($A17+$H$3*40=AN$7,AN$49*$B17*AN$3+AN$50*$C17*AN$3+AN$51*$D17*AN$3+AN$52*$E17*AN$3,0)))))))))))))))))))))))))))))))))))))))))*Warranty!$AD$47</f>
        <v>1323.1743143335009</v>
      </c>
      <c r="AO17" s="124">
        <f>IF($A17=AO$7,AO$49*$B17+AO$50*$C17+AO$51*$D17+AO$52*$E17,IF($A17+$H$3=AO$7,$A$5*$B17*AO$3+$B$5*$C17*AO$3+$C$5*$D17*AO$3+$D$5*$E17*AO$3,IF($A17+$H$3*2=AO$7,$A$5*$B17*AO$3+$B$5*$C17*AO$3+$C$5*$D17*AO$3+$D$5*$E17*AO$3,IF($A17+$H$3*3=AO$7,$A$5*$B17*AO$3+$B$5*$C17*AO$3+$C$5*$D17*AO$3+$D$5*$E17*AO$3,IF($A17+$H$3*4=AO$7,$A$5*$B17*AO$3+$B$5*$C17*AO$3+$C$5*$D17*AO$3+$D$5*$E17*AO$3,IF($A17+$H$3*5=AO$7,$A$5*$B17*AO$3+$B$5*$C17*AO$3+$C$5*$D17*AO$3+$D$5*$E17*AO$3,IF($A17+$H$3*6=AO$7,$A$5*$B17*AO$3+$B$5*$C17*AO$3+$C$5*$D17*AO$3+$D$5*$E17*AO$3,IF($A17+$H$3*7=AO$7,$A$5*$B17*AO$3+$B$5*$C17*AO$3+$C$5*$D17*AO$3+$D$5*$E17*AO$3,IF($A17+$H$3*8=AO$7,$A$5*$B17*AO$3+$B$5*$C17*AO$3+$C$5*$D17*AO$3+$D$5*$E17*AO$3,IF($A17+$H$3*9=AO$7,$A$5*$B17*AO$3+$B$5*$C17*AO$3+$C$5*$D17*AO$3+$D$5*$E17*AO$3,IF($A17+$H$3*10=AO$7,$A$5*$B17*AO$3+$B$5*$C17*AO$3+$C$5*$D17*AO$3+$D$5*$E17*AO$3,IF($A17+$H$3*11=AO$7,AO$55*$B17*AO$3+AO$56*$C17*AO$3+AO$57*$D17*AO$3+AO$58*$E17*AO$3,IF($A17+$H$3*12=AO$7,AO$55*$B17*AO$3+AO$56*$C17*AO$3+AO$57*$D17*AO$3+AO$58*$E17*AO$3,IF($A17+$H$3*13=AO$7,AO$55*$B17*AO$3+AO$56*$C17*AO$3+AO$57*$D17*AO$3+AO$58*$E17*AO$3,IF($A17+$H$3*14=AO$7,AO$55*$B17*AO$3+AO$56*$C17*AO$3+AO$57*$D17*AO$3+AO$58*$E17*AO$3,IF($A17+$H$3*15=AO$7,AO$55*$B17*AO$3+AO$56*$C17*AO$3+AO$57*$D17*AO$3+AO$58*$E17*AO$3,IF($A17+$H$3*16=AO$7,AO$60*$B17*AO$3+AO$61*$C17*AO$3+AO$62*$D17*AO$3+AO$63*$E17*AO$3,IF($A17+$H$3*17=AO$7,AO$60*$B17*AO$3+AO$61*$C17*AO$3+AO$62*$D17*AO$3+AO$63*$E17*AO$3,IF($A17+$H$3*18=AO$7,AO$60*$B17*AO$3+AO$61*$C17*AO$3+AO$62*$D17*AO$3+AO$63*$E17*AO$3,IF($A17+$H$3*19=AO$7,AO$60*$B17*AO$3+AO$61*$C17*AO$3+AO$62*$D17*AO$3+AO$63*$E17*AO$3,IF($A17+$H$3*20=AO$7,AO$60*$B17*AO$3+AO$61*$C17*AO$3+AO$62*$D17*AO$3+AO$63*$E17*AO$3,IF($A17+$H$3*21=AO$7,AO$49*$B17*AO$3+AO$50*$C17*AO$3+AO$51*$D17*AO$3+AO$52*$E17*AO$3,IF($A17+$H$3*22=AO$7,AO$49*$B17*AO$3+AO$50*$C17*AO$3+AO$51*$D17*AO$3+AO$52*$E17*AO$3,IF($A17+$H$3*23=AO$7,AO$49*$B17*AO$3+AO$50*$C17*AO$3+AO$51*$D17*AO$3+AO$52*$E17*AO$3,IF($A17+$H$3*24=AO$7,AO$49*$B17*AO$3+AO$50*$C17*AO$3+AO$51*$D17*AO$3+AO$52*$E17*AO$3,IF($A17+$H$3*25=AO$7,AO$49*$B17*AO$3+AO$50*$C17*AO$3+AO$51*$D17*AO$3+AO$52*$E17*AO$3,IF($A17+$H$3*26=AO$7,AO$49*$B17*AO$3+AO$50*$C17*AO$3+AO$51*$D17*AO$3+AO$52*$E17*AO$3,IF($A17+$H$3*27=AO$7,AO$49*$B17*AO$3+AO$50*$C17*AO$3+AO$51*$D17*AO$3+AO$52*$E17*AO$3,IF($A17+$H$3*28=AO$7,AO$49*$B17*AO$3+AO$50*$C17*AO$3+AO$51*$D17*AO$3+AO$52*$E17*AO$3,IF($A17+$H$3*29=AO$7,AO$49*$B17*AO$3+AO$50*$C17*AO$3+AO$51*$D17*AO$3+AO$52*$E17*AO$3,IF($A17+$H$3*30=AO$7,AO$49*$B17*AO$3+AO$50*$C17*AO$3+AO$51*$D17*AO$3+AO$52*$E17*AO$3,IF($A17+$H$3*31=AO$7,AO$49*$B17*AO$3+AO$50*$C17*AO$3+AO$51*$D17*AO$3+AO$52*$E17*AO$3,IF($A17+$H$3*32=AO$7,AO$49*$B17*AO$3+AO$50*$C17*AO$3+AO$51*$D17*AO$3+AO$52*$E17*AO$3,IF($A17+$H$3*33=AO$7,AO$49*$B17*AO$3+AO$50*$C17*AO$3+AO$51*$D17*AO$3+AO$52*$E17*AO$3,IF($A17+$H$3*34=AO$7,AO$49*$B17*AO$3+AO$50*$C17*AO$3+AO$51*$D17*AO$3+AO$52*$E17*AO$3,IF($A17+$H$3*35=AO$7,AO$49*$B17*AO$3+AO$50*$C17*AO$3+AO$51*$D17*AO$3+AO$52*$E17*AO$3,IF($A17+$H$3*36=AO$7,AO$49*$B17*AO$3+AO$50*$C17*AO$3+AO$51*$D17*AO$3+AO$52*$E17*AO$3,IF($A17+$H$3*37=AO$7,AO$49*$B17*AO$3+AO$50*$C17*AO$3+AO$51*$D17*AO$3+AO$52*$E17*AO$3,IF($A17+$H$3*38=AO$7,AO$49*$B17*AO$3+AO$50*$C17*AO$3+AO$51*$D17*AO$3+AO$52*$E17*AO$3,IF($A17+$H$3*39=AO$7,AO$49*$B17*AO$3+AO$50*$C17*AO$3+AO$51*$D17*AO$3+AO$52*$E17*AO$3,IF($A17+$H$3*40=AO$7,AO$49*$B17*AO$3+AO$50*$C17*AO$3+AO$51*$D17*AO$3+AO$52*$E17*AO$3,0)))))))))))))))))))))))))))))))))))))))))*Warranty!$AD$47</f>
        <v>1323.1743143335009</v>
      </c>
      <c r="AP17" s="124">
        <f>IF($A17=AP$7,AP$49*$B17+AP$50*$C17+AP$51*$D17+AP$52*$E17,IF($A17+$H$3=AP$7,$A$5*$B17*AP$3+$B$5*$C17*AP$3+$C$5*$D17*AP$3+$D$5*$E17*AP$3,IF($A17+$H$3*2=AP$7,$A$5*$B17*AP$3+$B$5*$C17*AP$3+$C$5*$D17*AP$3+$D$5*$E17*AP$3,IF($A17+$H$3*3=AP$7,$A$5*$B17*AP$3+$B$5*$C17*AP$3+$C$5*$D17*AP$3+$D$5*$E17*AP$3,IF($A17+$H$3*4=AP$7,$A$5*$B17*AP$3+$B$5*$C17*AP$3+$C$5*$D17*AP$3+$D$5*$E17*AP$3,IF($A17+$H$3*5=AP$7,$A$5*$B17*AP$3+$B$5*$C17*AP$3+$C$5*$D17*AP$3+$D$5*$E17*AP$3,IF($A17+$H$3*6=AP$7,$A$5*$B17*AP$3+$B$5*$C17*AP$3+$C$5*$D17*AP$3+$D$5*$E17*AP$3,IF($A17+$H$3*7=AP$7,$A$5*$B17*AP$3+$B$5*$C17*AP$3+$C$5*$D17*AP$3+$D$5*$E17*AP$3,IF($A17+$H$3*8=AP$7,$A$5*$B17*AP$3+$B$5*$C17*AP$3+$C$5*$D17*AP$3+$D$5*$E17*AP$3,IF($A17+$H$3*9=AP$7,$A$5*$B17*AP$3+$B$5*$C17*AP$3+$C$5*$D17*AP$3+$D$5*$E17*AP$3,IF($A17+$H$3*10=AP$7,$A$5*$B17*AP$3+$B$5*$C17*AP$3+$C$5*$D17*AP$3+$D$5*$E17*AP$3,IF($A17+$H$3*11=AP$7,AP$55*$B17*AP$3+AP$56*$C17*AP$3+AP$57*$D17*AP$3+AP$58*$E17*AP$3,IF($A17+$H$3*12=AP$7,AP$55*$B17*AP$3+AP$56*$C17*AP$3+AP$57*$D17*AP$3+AP$58*$E17*AP$3,IF($A17+$H$3*13=AP$7,AP$55*$B17*AP$3+AP$56*$C17*AP$3+AP$57*$D17*AP$3+AP$58*$E17*AP$3,IF($A17+$H$3*14=AP$7,AP$55*$B17*AP$3+AP$56*$C17*AP$3+AP$57*$D17*AP$3+AP$58*$E17*AP$3,IF($A17+$H$3*15=AP$7,AP$55*$B17*AP$3+AP$56*$C17*AP$3+AP$57*$D17*AP$3+AP$58*$E17*AP$3,IF($A17+$H$3*16=AP$7,AP$60*$B17*AP$3+AP$61*$C17*AP$3+AP$62*$D17*AP$3+AP$63*$E17*AP$3,IF($A17+$H$3*17=AP$7,AP$60*$B17*AP$3+AP$61*$C17*AP$3+AP$62*$D17*AP$3+AP$63*$E17*AP$3,IF($A17+$H$3*18=AP$7,AP$60*$B17*AP$3+AP$61*$C17*AP$3+AP$62*$D17*AP$3+AP$63*$E17*AP$3,IF($A17+$H$3*19=AP$7,AP$60*$B17*AP$3+AP$61*$C17*AP$3+AP$62*$D17*AP$3+AP$63*$E17*AP$3,IF($A17+$H$3*20=AP$7,AP$60*$B17*AP$3+AP$61*$C17*AP$3+AP$62*$D17*AP$3+AP$63*$E17*AP$3,IF($A17+$H$3*21=AP$7,AP$49*$B17*AP$3+AP$50*$C17*AP$3+AP$51*$D17*AP$3+AP$52*$E17*AP$3,IF($A17+$H$3*22=AP$7,AP$49*$B17*AP$3+AP$50*$C17*AP$3+AP$51*$D17*AP$3+AP$52*$E17*AP$3,IF($A17+$H$3*23=AP$7,AP$49*$B17*AP$3+AP$50*$C17*AP$3+AP$51*$D17*AP$3+AP$52*$E17*AP$3,IF($A17+$H$3*24=AP$7,AP$49*$B17*AP$3+AP$50*$C17*AP$3+AP$51*$D17*AP$3+AP$52*$E17*AP$3,IF($A17+$H$3*25=AP$7,AP$49*$B17*AP$3+AP$50*$C17*AP$3+AP$51*$D17*AP$3+AP$52*$E17*AP$3,IF($A17+$H$3*26=AP$7,AP$49*$B17*AP$3+AP$50*$C17*AP$3+AP$51*$D17*AP$3+AP$52*$E17*AP$3,IF($A17+$H$3*27=AP$7,AP$49*$B17*AP$3+AP$50*$C17*AP$3+AP$51*$D17*AP$3+AP$52*$E17*AP$3,IF($A17+$H$3*28=AP$7,AP$49*$B17*AP$3+AP$50*$C17*AP$3+AP$51*$D17*AP$3+AP$52*$E17*AP$3,IF($A17+$H$3*29=AP$7,AP$49*$B17*AP$3+AP$50*$C17*AP$3+AP$51*$D17*AP$3+AP$52*$E17*AP$3,IF($A17+$H$3*30=AP$7,AP$49*$B17*AP$3+AP$50*$C17*AP$3+AP$51*$D17*AP$3+AP$52*$E17*AP$3,IF($A17+$H$3*31=AP$7,AP$49*$B17*AP$3+AP$50*$C17*AP$3+AP$51*$D17*AP$3+AP$52*$E17*AP$3,IF($A17+$H$3*32=AP$7,AP$49*$B17*AP$3+AP$50*$C17*AP$3+AP$51*$D17*AP$3+AP$52*$E17*AP$3,IF($A17+$H$3*33=AP$7,AP$49*$B17*AP$3+AP$50*$C17*AP$3+AP$51*$D17*AP$3+AP$52*$E17*AP$3,IF($A17+$H$3*34=AP$7,AP$49*$B17*AP$3+AP$50*$C17*AP$3+AP$51*$D17*AP$3+AP$52*$E17*AP$3,IF($A17+$H$3*35=AP$7,AP$49*$B17*AP$3+AP$50*$C17*AP$3+AP$51*$D17*AP$3+AP$52*$E17*AP$3,IF($A17+$H$3*36=AP$7,AP$49*$B17*AP$3+AP$50*$C17*AP$3+AP$51*$D17*AP$3+AP$52*$E17*AP$3,IF($A17+$H$3*37=AP$7,AP$49*$B17*AP$3+AP$50*$C17*AP$3+AP$51*$D17*AP$3+AP$52*$E17*AP$3,IF($A17+$H$3*38=AP$7,AP$49*$B17*AP$3+AP$50*$C17*AP$3+AP$51*$D17*AP$3+AP$52*$E17*AP$3,IF($A17+$H$3*39=AP$7,AP$49*$B17*AP$3+AP$50*$C17*AP$3+AP$51*$D17*AP$3+AP$52*$E17*AP$3,IF($A17+$H$3*40=AP$7,AP$49*$B17*AP$3+AP$50*$C17*AP$3+AP$51*$D17*AP$3+AP$52*$E17*AP$3,0)))))))))))))))))))))))))))))))))))))))))*Warranty!$AD$47</f>
        <v>1323.1743143335009</v>
      </c>
      <c r="AQ17" s="124">
        <f>IF($A17=AQ$7,AQ$49*$B17+AQ$50*$C17+AQ$51*$D17+AQ$52*$E17,IF($A17+$H$3=AQ$7,$A$5*$B17*AQ$3+$B$5*$C17*AQ$3+$C$5*$D17*AQ$3+$D$5*$E17*AQ$3,IF($A17+$H$3*2=AQ$7,$A$5*$B17*AQ$3+$B$5*$C17*AQ$3+$C$5*$D17*AQ$3+$D$5*$E17*AQ$3,IF($A17+$H$3*3=AQ$7,$A$5*$B17*AQ$3+$B$5*$C17*AQ$3+$C$5*$D17*AQ$3+$D$5*$E17*AQ$3,IF($A17+$H$3*4=AQ$7,$A$5*$B17*AQ$3+$B$5*$C17*AQ$3+$C$5*$D17*AQ$3+$D$5*$E17*AQ$3,IF($A17+$H$3*5=AQ$7,$A$5*$B17*AQ$3+$B$5*$C17*AQ$3+$C$5*$D17*AQ$3+$D$5*$E17*AQ$3,IF($A17+$H$3*6=AQ$7,$A$5*$B17*AQ$3+$B$5*$C17*AQ$3+$C$5*$D17*AQ$3+$D$5*$E17*AQ$3,IF($A17+$H$3*7=AQ$7,$A$5*$B17*AQ$3+$B$5*$C17*AQ$3+$C$5*$D17*AQ$3+$D$5*$E17*AQ$3,IF($A17+$H$3*8=AQ$7,$A$5*$B17*AQ$3+$B$5*$C17*AQ$3+$C$5*$D17*AQ$3+$D$5*$E17*AQ$3,IF($A17+$H$3*9=AQ$7,$A$5*$B17*AQ$3+$B$5*$C17*AQ$3+$C$5*$D17*AQ$3+$D$5*$E17*AQ$3,IF($A17+$H$3*10=AQ$7,$A$5*$B17*AQ$3+$B$5*$C17*AQ$3+$C$5*$D17*AQ$3+$D$5*$E17*AQ$3,IF($A17+$H$3*11=AQ$7,AQ$55*$B17*AQ$3+AQ$56*$C17*AQ$3+AQ$57*$D17*AQ$3+AQ$58*$E17*AQ$3,IF($A17+$H$3*12=AQ$7,AQ$55*$B17*AQ$3+AQ$56*$C17*AQ$3+AQ$57*$D17*AQ$3+AQ$58*$E17*AQ$3,IF($A17+$H$3*13=AQ$7,AQ$55*$B17*AQ$3+AQ$56*$C17*AQ$3+AQ$57*$D17*AQ$3+AQ$58*$E17*AQ$3,IF($A17+$H$3*14=AQ$7,AQ$55*$B17*AQ$3+AQ$56*$C17*AQ$3+AQ$57*$D17*AQ$3+AQ$58*$E17*AQ$3,IF($A17+$H$3*15=AQ$7,AQ$55*$B17*AQ$3+AQ$56*$C17*AQ$3+AQ$57*$D17*AQ$3+AQ$58*$E17*AQ$3,IF($A17+$H$3*16=AQ$7,AQ$60*$B17*AQ$3+AQ$61*$C17*AQ$3+AQ$62*$D17*AQ$3+AQ$63*$E17*AQ$3,IF($A17+$H$3*17=AQ$7,AQ$60*$B17*AQ$3+AQ$61*$C17*AQ$3+AQ$62*$D17*AQ$3+AQ$63*$E17*AQ$3,IF($A17+$H$3*18=AQ$7,AQ$60*$B17*AQ$3+AQ$61*$C17*AQ$3+AQ$62*$D17*AQ$3+AQ$63*$E17*AQ$3,IF($A17+$H$3*19=AQ$7,AQ$60*$B17*AQ$3+AQ$61*$C17*AQ$3+AQ$62*$D17*AQ$3+AQ$63*$E17*AQ$3,IF($A17+$H$3*20=AQ$7,AQ$60*$B17*AQ$3+AQ$61*$C17*AQ$3+AQ$62*$D17*AQ$3+AQ$63*$E17*AQ$3,IF($A17+$H$3*21=AQ$7,AQ$49*$B17*AQ$3+AQ$50*$C17*AQ$3+AQ$51*$D17*AQ$3+AQ$52*$E17*AQ$3,IF($A17+$H$3*22=AQ$7,AQ$49*$B17*AQ$3+AQ$50*$C17*AQ$3+AQ$51*$D17*AQ$3+AQ$52*$E17*AQ$3,IF($A17+$H$3*23=AQ$7,AQ$49*$B17*AQ$3+AQ$50*$C17*AQ$3+AQ$51*$D17*AQ$3+AQ$52*$E17*AQ$3,IF($A17+$H$3*24=AQ$7,AQ$49*$B17*AQ$3+AQ$50*$C17*AQ$3+AQ$51*$D17*AQ$3+AQ$52*$E17*AQ$3,IF($A17+$H$3*25=AQ$7,AQ$49*$B17*AQ$3+AQ$50*$C17*AQ$3+AQ$51*$D17*AQ$3+AQ$52*$E17*AQ$3,IF($A17+$H$3*26=AQ$7,AQ$49*$B17*AQ$3+AQ$50*$C17*AQ$3+AQ$51*$D17*AQ$3+AQ$52*$E17*AQ$3,IF($A17+$H$3*27=AQ$7,AQ$49*$B17*AQ$3+AQ$50*$C17*AQ$3+AQ$51*$D17*AQ$3+AQ$52*$E17*AQ$3,IF($A17+$H$3*28=AQ$7,AQ$49*$B17*AQ$3+AQ$50*$C17*AQ$3+AQ$51*$D17*AQ$3+AQ$52*$E17*AQ$3,IF($A17+$H$3*29=AQ$7,AQ$49*$B17*AQ$3+AQ$50*$C17*AQ$3+AQ$51*$D17*AQ$3+AQ$52*$E17*AQ$3,IF($A17+$H$3*30=AQ$7,AQ$49*$B17*AQ$3+AQ$50*$C17*AQ$3+AQ$51*$D17*AQ$3+AQ$52*$E17*AQ$3,IF($A17+$H$3*31=AQ$7,AQ$49*$B17*AQ$3+AQ$50*$C17*AQ$3+AQ$51*$D17*AQ$3+AQ$52*$E17*AQ$3,IF($A17+$H$3*32=AQ$7,AQ$49*$B17*AQ$3+AQ$50*$C17*AQ$3+AQ$51*$D17*AQ$3+AQ$52*$E17*AQ$3,IF($A17+$H$3*33=AQ$7,AQ$49*$B17*AQ$3+AQ$50*$C17*AQ$3+AQ$51*$D17*AQ$3+AQ$52*$E17*AQ$3,IF($A17+$H$3*34=AQ$7,AQ$49*$B17*AQ$3+AQ$50*$C17*AQ$3+AQ$51*$D17*AQ$3+AQ$52*$E17*AQ$3,IF($A17+$H$3*35=AQ$7,AQ$49*$B17*AQ$3+AQ$50*$C17*AQ$3+AQ$51*$D17*AQ$3+AQ$52*$E17*AQ$3,IF($A17+$H$3*36=AQ$7,AQ$49*$B17*AQ$3+AQ$50*$C17*AQ$3+AQ$51*$D17*AQ$3+AQ$52*$E17*AQ$3,IF($A17+$H$3*37=AQ$7,AQ$49*$B17*AQ$3+AQ$50*$C17*AQ$3+AQ$51*$D17*AQ$3+AQ$52*$E17*AQ$3,IF($A17+$H$3*38=AQ$7,AQ$49*$B17*AQ$3+AQ$50*$C17*AQ$3+AQ$51*$D17*AQ$3+AQ$52*$E17*AQ$3,IF($A17+$H$3*39=AQ$7,AQ$49*$B17*AQ$3+AQ$50*$C17*AQ$3+AQ$51*$D17*AQ$3+AQ$52*$E17*AQ$3,IF($A17+$H$3*40=AQ$7,AQ$49*$B17*AQ$3+AQ$50*$C17*AQ$3+AQ$51*$D17*AQ$3+AQ$52*$E17*AQ$3,0)))))))))))))))))))))))))))))))))))))))))*Warranty!$AD$47</f>
        <v>1323.1743143335009</v>
      </c>
      <c r="AR17" s="124">
        <f>IF($A17=AR$7,AR$49*$B17+AR$50*$C17+AR$51*$D17+AR$52*$E17,IF($A17+$H$3=AR$7,$A$5*$B17*AR$3+$B$5*$C17*AR$3+$C$5*$D17*AR$3+$D$5*$E17*AR$3,IF($A17+$H$3*2=AR$7,$A$5*$B17*AR$3+$B$5*$C17*AR$3+$C$5*$D17*AR$3+$D$5*$E17*AR$3,IF($A17+$H$3*3=AR$7,$A$5*$B17*AR$3+$B$5*$C17*AR$3+$C$5*$D17*AR$3+$D$5*$E17*AR$3,IF($A17+$H$3*4=AR$7,$A$5*$B17*AR$3+$B$5*$C17*AR$3+$C$5*$D17*AR$3+$D$5*$E17*AR$3,IF($A17+$H$3*5=AR$7,$A$5*$B17*AR$3+$B$5*$C17*AR$3+$C$5*$D17*AR$3+$D$5*$E17*AR$3,IF($A17+$H$3*6=AR$7,$A$5*$B17*AR$3+$B$5*$C17*AR$3+$C$5*$D17*AR$3+$D$5*$E17*AR$3,IF($A17+$H$3*7=AR$7,$A$5*$B17*AR$3+$B$5*$C17*AR$3+$C$5*$D17*AR$3+$D$5*$E17*AR$3,IF($A17+$H$3*8=AR$7,$A$5*$B17*AR$3+$B$5*$C17*AR$3+$C$5*$D17*AR$3+$D$5*$E17*AR$3,IF($A17+$H$3*9=AR$7,$A$5*$B17*AR$3+$B$5*$C17*AR$3+$C$5*$D17*AR$3+$D$5*$E17*AR$3,IF($A17+$H$3*10=AR$7,$A$5*$B17*AR$3+$B$5*$C17*AR$3+$C$5*$D17*AR$3+$D$5*$E17*AR$3,IF($A17+$H$3*11=AR$7,AR$55*$B17*AR$3+AR$56*$C17*AR$3+AR$57*$D17*AR$3+AR$58*$E17*AR$3,IF($A17+$H$3*12=AR$7,AR$55*$B17*AR$3+AR$56*$C17*AR$3+AR$57*$D17*AR$3+AR$58*$E17*AR$3,IF($A17+$H$3*13=AR$7,AR$55*$B17*AR$3+AR$56*$C17*AR$3+AR$57*$D17*AR$3+AR$58*$E17*AR$3,IF($A17+$H$3*14=AR$7,AR$55*$B17*AR$3+AR$56*$C17*AR$3+AR$57*$D17*AR$3+AR$58*$E17*AR$3,IF($A17+$H$3*15=AR$7,AR$55*$B17*AR$3+AR$56*$C17*AR$3+AR$57*$D17*AR$3+AR$58*$E17*AR$3,IF($A17+$H$3*16=AR$7,AR$60*$B17*AR$3+AR$61*$C17*AR$3+AR$62*$D17*AR$3+AR$63*$E17*AR$3,IF($A17+$H$3*17=AR$7,AR$60*$B17*AR$3+AR$61*$C17*AR$3+AR$62*$D17*AR$3+AR$63*$E17*AR$3,IF($A17+$H$3*18=AR$7,AR$60*$B17*AR$3+AR$61*$C17*AR$3+AR$62*$D17*AR$3+AR$63*$E17*AR$3,IF($A17+$H$3*19=AR$7,AR$60*$B17*AR$3+AR$61*$C17*AR$3+AR$62*$D17*AR$3+AR$63*$E17*AR$3,IF($A17+$H$3*20=AR$7,AR$60*$B17*AR$3+AR$61*$C17*AR$3+AR$62*$D17*AR$3+AR$63*$E17*AR$3,IF($A17+$H$3*21=AR$7,AR$49*$B17*AR$3+AR$50*$C17*AR$3+AR$51*$D17*AR$3+AR$52*$E17*AR$3,IF($A17+$H$3*22=AR$7,AR$49*$B17*AR$3+AR$50*$C17*AR$3+AR$51*$D17*AR$3+AR$52*$E17*AR$3,IF($A17+$H$3*23=AR$7,AR$49*$B17*AR$3+AR$50*$C17*AR$3+AR$51*$D17*AR$3+AR$52*$E17*AR$3,IF($A17+$H$3*24=AR$7,AR$49*$B17*AR$3+AR$50*$C17*AR$3+AR$51*$D17*AR$3+AR$52*$E17*AR$3,IF($A17+$H$3*25=AR$7,AR$49*$B17*AR$3+AR$50*$C17*AR$3+AR$51*$D17*AR$3+AR$52*$E17*AR$3,IF($A17+$H$3*26=AR$7,AR$49*$B17*AR$3+AR$50*$C17*AR$3+AR$51*$D17*AR$3+AR$52*$E17*AR$3,IF($A17+$H$3*27=AR$7,AR$49*$B17*AR$3+AR$50*$C17*AR$3+AR$51*$D17*AR$3+AR$52*$E17*AR$3,IF($A17+$H$3*28=AR$7,AR$49*$B17*AR$3+AR$50*$C17*AR$3+AR$51*$D17*AR$3+AR$52*$E17*AR$3,IF($A17+$H$3*29=AR$7,AR$49*$B17*AR$3+AR$50*$C17*AR$3+AR$51*$D17*AR$3+AR$52*$E17*AR$3,IF($A17+$H$3*30=AR$7,AR$49*$B17*AR$3+AR$50*$C17*AR$3+AR$51*$D17*AR$3+AR$52*$E17*AR$3,IF($A17+$H$3*31=AR$7,AR$49*$B17*AR$3+AR$50*$C17*AR$3+AR$51*$D17*AR$3+AR$52*$E17*AR$3,IF($A17+$H$3*32=AR$7,AR$49*$B17*AR$3+AR$50*$C17*AR$3+AR$51*$D17*AR$3+AR$52*$E17*AR$3,IF($A17+$H$3*33=AR$7,AR$49*$B17*AR$3+AR$50*$C17*AR$3+AR$51*$D17*AR$3+AR$52*$E17*AR$3,IF($A17+$H$3*34=AR$7,AR$49*$B17*AR$3+AR$50*$C17*AR$3+AR$51*$D17*AR$3+AR$52*$E17*AR$3,IF($A17+$H$3*35=AR$7,AR$49*$B17*AR$3+AR$50*$C17*AR$3+AR$51*$D17*AR$3+AR$52*$E17*AR$3,IF($A17+$H$3*36=AR$7,AR$49*$B17*AR$3+AR$50*$C17*AR$3+AR$51*$D17*AR$3+AR$52*$E17*AR$3,IF($A17+$H$3*37=AR$7,AR$49*$B17*AR$3+AR$50*$C17*AR$3+AR$51*$D17*AR$3+AR$52*$E17*AR$3,IF($A17+$H$3*38=AR$7,AR$49*$B17*AR$3+AR$50*$C17*AR$3+AR$51*$D17*AR$3+AR$52*$E17*AR$3,IF($A17+$H$3*39=AR$7,AR$49*$B17*AR$3+AR$50*$C17*AR$3+AR$51*$D17*AR$3+AR$52*$E17*AR$3,IF($A17+$H$3*40=AR$7,AR$49*$B17*AR$3+AR$50*$C17*AR$3+AR$51*$D17*AR$3+AR$52*$E17*AR$3,0)))))))))))))))))))))))))))))))))))))))))*Warranty!$AD$47</f>
        <v>1323.1743143335009</v>
      </c>
      <c r="AS17" s="124">
        <f>IF($A17=AS$7,AS$49*$B17+AS$50*$C17+AS$51*$D17+AS$52*$E17,IF($A17+$H$3=AS$7,$A$5*$B17*AS$3+$B$5*$C17*AS$3+$C$5*$D17*AS$3+$D$5*$E17*AS$3,IF($A17+$H$3*2=AS$7,$A$5*$B17*AS$3+$B$5*$C17*AS$3+$C$5*$D17*AS$3+$D$5*$E17*AS$3,IF($A17+$H$3*3=AS$7,$A$5*$B17*AS$3+$B$5*$C17*AS$3+$C$5*$D17*AS$3+$D$5*$E17*AS$3,IF($A17+$H$3*4=AS$7,$A$5*$B17*AS$3+$B$5*$C17*AS$3+$C$5*$D17*AS$3+$D$5*$E17*AS$3,IF($A17+$H$3*5=AS$7,$A$5*$B17*AS$3+$B$5*$C17*AS$3+$C$5*$D17*AS$3+$D$5*$E17*AS$3,IF($A17+$H$3*6=AS$7,$A$5*$B17*AS$3+$B$5*$C17*AS$3+$C$5*$D17*AS$3+$D$5*$E17*AS$3,IF($A17+$H$3*7=AS$7,$A$5*$B17*AS$3+$B$5*$C17*AS$3+$C$5*$D17*AS$3+$D$5*$E17*AS$3,IF($A17+$H$3*8=AS$7,$A$5*$B17*AS$3+$B$5*$C17*AS$3+$C$5*$D17*AS$3+$D$5*$E17*AS$3,IF($A17+$H$3*9=AS$7,$A$5*$B17*AS$3+$B$5*$C17*AS$3+$C$5*$D17*AS$3+$D$5*$E17*AS$3,IF($A17+$H$3*10=AS$7,$A$5*$B17*AS$3+$B$5*$C17*AS$3+$C$5*$D17*AS$3+$D$5*$E17*AS$3,IF($A17+$H$3*11=AS$7,AS$55*$B17*AS$3+AS$56*$C17*AS$3+AS$57*$D17*AS$3+AS$58*$E17*AS$3,IF($A17+$H$3*12=AS$7,AS$55*$B17*AS$3+AS$56*$C17*AS$3+AS$57*$D17*AS$3+AS$58*$E17*AS$3,IF($A17+$H$3*13=AS$7,AS$55*$B17*AS$3+AS$56*$C17*AS$3+AS$57*$D17*AS$3+AS$58*$E17*AS$3,IF($A17+$H$3*14=AS$7,AS$55*$B17*AS$3+AS$56*$C17*AS$3+AS$57*$D17*AS$3+AS$58*$E17*AS$3,IF($A17+$H$3*15=AS$7,AS$55*$B17*AS$3+AS$56*$C17*AS$3+AS$57*$D17*AS$3+AS$58*$E17*AS$3,IF($A17+$H$3*16=AS$7,AS$60*$B17*AS$3+AS$61*$C17*AS$3+AS$62*$D17*AS$3+AS$63*$E17*AS$3,IF($A17+$H$3*17=AS$7,AS$60*$B17*AS$3+AS$61*$C17*AS$3+AS$62*$D17*AS$3+AS$63*$E17*AS$3,IF($A17+$H$3*18=AS$7,AS$60*$B17*AS$3+AS$61*$C17*AS$3+AS$62*$D17*AS$3+AS$63*$E17*AS$3,IF($A17+$H$3*19=AS$7,AS$60*$B17*AS$3+AS$61*$C17*AS$3+AS$62*$D17*AS$3+AS$63*$E17*AS$3,IF($A17+$H$3*20=AS$7,AS$60*$B17*AS$3+AS$61*$C17*AS$3+AS$62*$D17*AS$3+AS$63*$E17*AS$3,IF($A17+$H$3*21=AS$7,AS$49*$B17*AS$3+AS$50*$C17*AS$3+AS$51*$D17*AS$3+AS$52*$E17*AS$3,IF($A17+$H$3*22=AS$7,AS$49*$B17*AS$3+AS$50*$C17*AS$3+AS$51*$D17*AS$3+AS$52*$E17*AS$3,IF($A17+$H$3*23=AS$7,AS$49*$B17*AS$3+AS$50*$C17*AS$3+AS$51*$D17*AS$3+AS$52*$E17*AS$3,IF($A17+$H$3*24=AS$7,AS$49*$B17*AS$3+AS$50*$C17*AS$3+AS$51*$D17*AS$3+AS$52*$E17*AS$3,IF($A17+$H$3*25=AS$7,AS$49*$B17*AS$3+AS$50*$C17*AS$3+AS$51*$D17*AS$3+AS$52*$E17*AS$3,IF($A17+$H$3*26=AS$7,AS$49*$B17*AS$3+AS$50*$C17*AS$3+AS$51*$D17*AS$3+AS$52*$E17*AS$3,IF($A17+$H$3*27=AS$7,AS$49*$B17*AS$3+AS$50*$C17*AS$3+AS$51*$D17*AS$3+AS$52*$E17*AS$3,IF($A17+$H$3*28=AS$7,AS$49*$B17*AS$3+AS$50*$C17*AS$3+AS$51*$D17*AS$3+AS$52*$E17*AS$3,IF($A17+$H$3*29=AS$7,AS$49*$B17*AS$3+AS$50*$C17*AS$3+AS$51*$D17*AS$3+AS$52*$E17*AS$3,IF($A17+$H$3*30=AS$7,AS$49*$B17*AS$3+AS$50*$C17*AS$3+AS$51*$D17*AS$3+AS$52*$E17*AS$3,IF($A17+$H$3*31=AS$7,AS$49*$B17*AS$3+AS$50*$C17*AS$3+AS$51*$D17*AS$3+AS$52*$E17*AS$3,IF($A17+$H$3*32=AS$7,AS$49*$B17*AS$3+AS$50*$C17*AS$3+AS$51*$D17*AS$3+AS$52*$E17*AS$3,IF($A17+$H$3*33=AS$7,AS$49*$B17*AS$3+AS$50*$C17*AS$3+AS$51*$D17*AS$3+AS$52*$E17*AS$3,IF($A17+$H$3*34=AS$7,AS$49*$B17*AS$3+AS$50*$C17*AS$3+AS$51*$D17*AS$3+AS$52*$E17*AS$3,IF($A17+$H$3*35=AS$7,AS$49*$B17*AS$3+AS$50*$C17*AS$3+AS$51*$D17*AS$3+AS$52*$E17*AS$3,IF($A17+$H$3*36=AS$7,AS$49*$B17*AS$3+AS$50*$C17*AS$3+AS$51*$D17*AS$3+AS$52*$E17*AS$3,IF($A17+$H$3*37=AS$7,AS$49*$B17*AS$3+AS$50*$C17*AS$3+AS$51*$D17*AS$3+AS$52*$E17*AS$3,IF($A17+$H$3*38=AS$7,AS$49*$B17*AS$3+AS$50*$C17*AS$3+AS$51*$D17*AS$3+AS$52*$E17*AS$3,IF($A17+$H$3*39=AS$7,AS$49*$B17*AS$3+AS$50*$C17*AS$3+AS$51*$D17*AS$3+AS$52*$E17*AS$3,IF($A17+$H$3*40=AS$7,AS$49*$B17*AS$3+AS$50*$C17*AS$3+AS$51*$D17*AS$3+AS$52*$E17*AS$3,0)))))))))))))))))))))))))))))))))))))))))</f>
        <v>5133.3774888000007</v>
      </c>
      <c r="AT17" s="124">
        <f>IF($A17=AT$7,AT$49*$B17+AT$50*$C17+AT$51*$D17+AT$52*$E17,IF($A17+$H$3=AT$7,$A$5*$B17*AT$3+$B$5*$C17*AT$3+$C$5*$D17*AT$3+$D$5*$E17*AT$3,IF($A17+$H$3*2=AT$7,$A$5*$B17*AT$3+$B$5*$C17*AT$3+$C$5*$D17*AT$3+$D$5*$E17*AT$3,IF($A17+$H$3*3=AT$7,$A$5*$B17*AT$3+$B$5*$C17*AT$3+$C$5*$D17*AT$3+$D$5*$E17*AT$3,IF($A17+$H$3*4=AT$7,$A$5*$B17*AT$3+$B$5*$C17*AT$3+$C$5*$D17*AT$3+$D$5*$E17*AT$3,IF($A17+$H$3*5=AT$7,$A$5*$B17*AT$3+$B$5*$C17*AT$3+$C$5*$D17*AT$3+$D$5*$E17*AT$3,IF($A17+$H$3*6=AT$7,$A$5*$B17*AT$3+$B$5*$C17*AT$3+$C$5*$D17*AT$3+$D$5*$E17*AT$3,IF($A17+$H$3*7=AT$7,$A$5*$B17*AT$3+$B$5*$C17*AT$3+$C$5*$D17*AT$3+$D$5*$E17*AT$3,IF($A17+$H$3*8=AT$7,$A$5*$B17*AT$3+$B$5*$C17*AT$3+$C$5*$D17*AT$3+$D$5*$E17*AT$3,IF($A17+$H$3*9=AT$7,$A$5*$B17*AT$3+$B$5*$C17*AT$3+$C$5*$D17*AT$3+$D$5*$E17*AT$3,IF($A17+$H$3*10=AT$7,$A$5*$B17*AT$3+$B$5*$C17*AT$3+$C$5*$D17*AT$3+$D$5*$E17*AT$3,IF($A17+$H$3*11=AT$7,AT$55*$B17*AT$3+AT$56*$C17*AT$3+AT$57*$D17*AT$3+AT$58*$E17*AT$3,IF($A17+$H$3*12=AT$7,AT$55*$B17*AT$3+AT$56*$C17*AT$3+AT$57*$D17*AT$3+AT$58*$E17*AT$3,IF($A17+$H$3*13=AT$7,AT$55*$B17*AT$3+AT$56*$C17*AT$3+AT$57*$D17*AT$3+AT$58*$E17*AT$3,IF($A17+$H$3*14=AT$7,AT$55*$B17*AT$3+AT$56*$C17*AT$3+AT$57*$D17*AT$3+AT$58*$E17*AT$3,IF($A17+$H$3*15=AT$7,AT$55*$B17*AT$3+AT$56*$C17*AT$3+AT$57*$D17*AT$3+AT$58*$E17*AT$3,IF($A17+$H$3*16=AT$7,AT$60*$B17*AT$3+AT$61*$C17*AT$3+AT$62*$D17*AT$3+AT$63*$E17*AT$3,IF($A17+$H$3*17=AT$7,AT$60*$B17*AT$3+AT$61*$C17*AT$3+AT$62*$D17*AT$3+AT$63*$E17*AT$3,IF($A17+$H$3*18=AT$7,AT$60*$B17*AT$3+AT$61*$C17*AT$3+AT$62*$D17*AT$3+AT$63*$E17*AT$3,IF($A17+$H$3*19=AT$7,AT$60*$B17*AT$3+AT$61*$C17*AT$3+AT$62*$D17*AT$3+AT$63*$E17*AT$3,IF($A17+$H$3*20=AT$7,AT$60*$B17*AT$3+AT$61*$C17*AT$3+AT$62*$D17*AT$3+AT$63*$E17*AT$3,IF($A17+$H$3*21=AT$7,AT$49*$B17*AT$3+AT$50*$C17*AT$3+AT$51*$D17*AT$3+AT$52*$E17*AT$3,IF($A17+$H$3*22=AT$7,AT$49*$B17*AT$3+AT$50*$C17*AT$3+AT$51*$D17*AT$3+AT$52*$E17*AT$3,IF($A17+$H$3*23=AT$7,AT$49*$B17*AT$3+AT$50*$C17*AT$3+AT$51*$D17*AT$3+AT$52*$E17*AT$3,IF($A17+$H$3*24=AT$7,AT$49*$B17*AT$3+AT$50*$C17*AT$3+AT$51*$D17*AT$3+AT$52*$E17*AT$3,IF($A17+$H$3*25=AT$7,AT$49*$B17*AT$3+AT$50*$C17*AT$3+AT$51*$D17*AT$3+AT$52*$E17*AT$3,IF($A17+$H$3*26=AT$7,AT$49*$B17*AT$3+AT$50*$C17*AT$3+AT$51*$D17*AT$3+AT$52*$E17*AT$3,IF($A17+$H$3*27=AT$7,AT$49*$B17*AT$3+AT$50*$C17*AT$3+AT$51*$D17*AT$3+AT$52*$E17*AT$3,IF($A17+$H$3*28=AT$7,AT$49*$B17*AT$3+AT$50*$C17*AT$3+AT$51*$D17*AT$3+AT$52*$E17*AT$3,IF($A17+$H$3*29=AT$7,AT$49*$B17*AT$3+AT$50*$C17*AT$3+AT$51*$D17*AT$3+AT$52*$E17*AT$3,IF($A17+$H$3*30=AT$7,AT$49*$B17*AT$3+AT$50*$C17*AT$3+AT$51*$D17*AT$3+AT$52*$E17*AT$3,IF($A17+$H$3*31=AT$7,AT$49*$B17*AT$3+AT$50*$C17*AT$3+AT$51*$D17*AT$3+AT$52*$E17*AT$3,IF($A17+$H$3*32=AT$7,AT$49*$B17*AT$3+AT$50*$C17*AT$3+AT$51*$D17*AT$3+AT$52*$E17*AT$3,IF($A17+$H$3*33=AT$7,AT$49*$B17*AT$3+AT$50*$C17*AT$3+AT$51*$D17*AT$3+AT$52*$E17*AT$3,IF($A17+$H$3*34=AT$7,AT$49*$B17*AT$3+AT$50*$C17*AT$3+AT$51*$D17*AT$3+AT$52*$E17*AT$3,IF($A17+$H$3*35=AT$7,AT$49*$B17*AT$3+AT$50*$C17*AT$3+AT$51*$D17*AT$3+AT$52*$E17*AT$3,IF($A17+$H$3*36=AT$7,AT$49*$B17*AT$3+AT$50*$C17*AT$3+AT$51*$D17*AT$3+AT$52*$E17*AT$3,IF($A17+$H$3*37=AT$7,AT$49*$B17*AT$3+AT$50*$C17*AT$3+AT$51*$D17*AT$3+AT$52*$E17*AT$3,IF($A17+$H$3*38=AT$7,AT$49*$B17*AT$3+AT$50*$C17*AT$3+AT$51*$D17*AT$3+AT$52*$E17*AT$3,IF($A17+$H$3*39=AT$7,AT$49*$B17*AT$3+AT$50*$C17*AT$3+AT$51*$D17*AT$3+AT$52*$E17*AT$3,IF($A17+$H$3*40=AT$7,AT$49*$B17*AT$3+AT$50*$C17*AT$3+AT$51*$D17*AT$3+AT$52*$E17*AT$3,0)))))))))))))))))))))))))))))))))))))))))</f>
        <v>5133.3774888000007</v>
      </c>
      <c r="AU17" s="124">
        <f>IF($A17=AU$7,AU$49*$B17+AU$50*$C17+AU$51*$D17+AU$52*$E17,IF($A17+$H$3=AU$7,$A$5*$B17*AU$3+$B$5*$C17*AU$3+$C$5*$D17*AU$3+$D$5*$E17*AU$3,IF($A17+$H$3*2=AU$7,$A$5*$B17*AU$3+$B$5*$C17*AU$3+$C$5*$D17*AU$3+$D$5*$E17*AU$3,IF($A17+$H$3*3=AU$7,$A$5*$B17*AU$3+$B$5*$C17*AU$3+$C$5*$D17*AU$3+$D$5*$E17*AU$3,IF($A17+$H$3*4=AU$7,$A$5*$B17*AU$3+$B$5*$C17*AU$3+$C$5*$D17*AU$3+$D$5*$E17*AU$3,IF($A17+$H$3*5=AU$7,$A$5*$B17*AU$3+$B$5*$C17*AU$3+$C$5*$D17*AU$3+$D$5*$E17*AU$3,IF($A17+$H$3*6=AU$7,$A$5*$B17*AU$3+$B$5*$C17*AU$3+$C$5*$D17*AU$3+$D$5*$E17*AU$3,IF($A17+$H$3*7=AU$7,$A$5*$B17*AU$3+$B$5*$C17*AU$3+$C$5*$D17*AU$3+$D$5*$E17*AU$3,IF($A17+$H$3*8=AU$7,$A$5*$B17*AU$3+$B$5*$C17*AU$3+$C$5*$D17*AU$3+$D$5*$E17*AU$3,IF($A17+$H$3*9=AU$7,$A$5*$B17*AU$3+$B$5*$C17*AU$3+$C$5*$D17*AU$3+$D$5*$E17*AU$3,IF($A17+$H$3*10=AU$7,$A$5*$B17*AU$3+$B$5*$C17*AU$3+$C$5*$D17*AU$3+$D$5*$E17*AU$3,IF($A17+$H$3*11=AU$7,AU$55*$B17*AU$3+AU$56*$C17*AU$3+AU$57*$D17*AU$3+AU$58*$E17*AU$3,IF($A17+$H$3*12=AU$7,AU$55*$B17*AU$3+AU$56*$C17*AU$3+AU$57*$D17*AU$3+AU$58*$E17*AU$3,IF($A17+$H$3*13=AU$7,AU$55*$B17*AU$3+AU$56*$C17*AU$3+AU$57*$D17*AU$3+AU$58*$E17*AU$3,IF($A17+$H$3*14=AU$7,AU$55*$B17*AU$3+AU$56*$C17*AU$3+AU$57*$D17*AU$3+AU$58*$E17*AU$3,IF($A17+$H$3*15=AU$7,AU$55*$B17*AU$3+AU$56*$C17*AU$3+AU$57*$D17*AU$3+AU$58*$E17*AU$3,IF($A17+$H$3*16=AU$7,AU$60*$B17*AU$3+AU$61*$C17*AU$3+AU$62*$D17*AU$3+AU$63*$E17*AU$3,IF($A17+$H$3*17=AU$7,AU$60*$B17*AU$3+AU$61*$C17*AU$3+AU$62*$D17*AU$3+AU$63*$E17*AU$3,IF($A17+$H$3*18=AU$7,AU$60*$B17*AU$3+AU$61*$C17*AU$3+AU$62*$D17*AU$3+AU$63*$E17*AU$3,IF($A17+$H$3*19=AU$7,AU$60*$B17*AU$3+AU$61*$C17*AU$3+AU$62*$D17*AU$3+AU$63*$E17*AU$3,IF($A17+$H$3*20=AU$7,AU$60*$B17*AU$3+AU$61*$C17*AU$3+AU$62*$D17*AU$3+AU$63*$E17*AU$3,IF($A17+$H$3*21=AU$7,AU$49*$B17*AU$3+AU$50*$C17*AU$3+AU$51*$D17*AU$3+AU$52*$E17*AU$3,IF($A17+$H$3*22=AU$7,AU$49*$B17*AU$3+AU$50*$C17*AU$3+AU$51*$D17*AU$3+AU$52*$E17*AU$3,IF($A17+$H$3*23=AU$7,AU$49*$B17*AU$3+AU$50*$C17*AU$3+AU$51*$D17*AU$3+AU$52*$E17*AU$3,IF($A17+$H$3*24=AU$7,AU$49*$B17*AU$3+AU$50*$C17*AU$3+AU$51*$D17*AU$3+AU$52*$E17*AU$3,IF($A17+$H$3*25=AU$7,AU$49*$B17*AU$3+AU$50*$C17*AU$3+AU$51*$D17*AU$3+AU$52*$E17*AU$3,IF($A17+$H$3*26=AU$7,AU$49*$B17*AU$3+AU$50*$C17*AU$3+AU$51*$D17*AU$3+AU$52*$E17*AU$3,IF($A17+$H$3*27=AU$7,AU$49*$B17*AU$3+AU$50*$C17*AU$3+AU$51*$D17*AU$3+AU$52*$E17*AU$3,IF($A17+$H$3*28=AU$7,AU$49*$B17*AU$3+AU$50*$C17*AU$3+AU$51*$D17*AU$3+AU$52*$E17*AU$3,IF($A17+$H$3*29=AU$7,AU$49*$B17*AU$3+AU$50*$C17*AU$3+AU$51*$D17*AU$3+AU$52*$E17*AU$3,IF($A17+$H$3*30=AU$7,AU$49*$B17*AU$3+AU$50*$C17*AU$3+AU$51*$D17*AU$3+AU$52*$E17*AU$3,IF($A17+$H$3*31=AU$7,AU$49*$B17*AU$3+AU$50*$C17*AU$3+AU$51*$D17*AU$3+AU$52*$E17*AU$3,IF($A17+$H$3*32=AU$7,AU$49*$B17*AU$3+AU$50*$C17*AU$3+AU$51*$D17*AU$3+AU$52*$E17*AU$3,IF($A17+$H$3*33=AU$7,AU$49*$B17*AU$3+AU$50*$C17*AU$3+AU$51*$D17*AU$3+AU$52*$E17*AU$3,IF($A17+$H$3*34=AU$7,AU$49*$B17*AU$3+AU$50*$C17*AU$3+AU$51*$D17*AU$3+AU$52*$E17*AU$3,IF($A17+$H$3*35=AU$7,AU$49*$B17*AU$3+AU$50*$C17*AU$3+AU$51*$D17*AU$3+AU$52*$E17*AU$3,IF($A17+$H$3*36=AU$7,AU$49*$B17*AU$3+AU$50*$C17*AU$3+AU$51*$D17*AU$3+AU$52*$E17*AU$3,IF($A17+$H$3*37=AU$7,AU$49*$B17*AU$3+AU$50*$C17*AU$3+AU$51*$D17*AU$3+AU$52*$E17*AU$3,IF($A17+$H$3*38=AU$7,AU$49*$B17*AU$3+AU$50*$C17*AU$3+AU$51*$D17*AU$3+AU$52*$E17*AU$3,IF($A17+$H$3*39=AU$7,AU$49*$B17*AU$3+AU$50*$C17*AU$3+AU$51*$D17*AU$3+AU$52*$E17*AU$3,IF($A17+$H$3*40=AU$7,AU$49*$B17*AU$3+AU$50*$C17*AU$3+AU$51*$D17*AU$3+AU$52*$E17*AU$3,0)))))))))))))))))))))))))))))))))))))))))</f>
        <v>5133.3774888000007</v>
      </c>
      <c r="AV17" s="124">
        <f>IF($A17=AV$7,AV$49*$B17+AV$50*$C17+AV$51*$D17+AV$52*$E17,IF($A17+$H$3=AV$7,$A$5*$B17*AV$3+$B$5*$C17*AV$3+$C$5*$D17*AV$3+$D$5*$E17*AV$3,IF($A17+$H$3*2=AV$7,$A$5*$B17*AV$3+$B$5*$C17*AV$3+$C$5*$D17*AV$3+$D$5*$E17*AV$3,IF($A17+$H$3*3=AV$7,$A$5*$B17*AV$3+$B$5*$C17*AV$3+$C$5*$D17*AV$3+$D$5*$E17*AV$3,IF($A17+$H$3*4=AV$7,$A$5*$B17*AV$3+$B$5*$C17*AV$3+$C$5*$D17*AV$3+$D$5*$E17*AV$3,IF($A17+$H$3*5=AV$7,$A$5*$B17*AV$3+$B$5*$C17*AV$3+$C$5*$D17*AV$3+$D$5*$E17*AV$3,IF($A17+$H$3*6=AV$7,$A$5*$B17*AV$3+$B$5*$C17*AV$3+$C$5*$D17*AV$3+$D$5*$E17*AV$3,IF($A17+$H$3*7=AV$7,$A$5*$B17*AV$3+$B$5*$C17*AV$3+$C$5*$D17*AV$3+$D$5*$E17*AV$3,IF($A17+$H$3*8=AV$7,$A$5*$B17*AV$3+$B$5*$C17*AV$3+$C$5*$D17*AV$3+$D$5*$E17*AV$3,IF($A17+$H$3*9=AV$7,$A$5*$B17*AV$3+$B$5*$C17*AV$3+$C$5*$D17*AV$3+$D$5*$E17*AV$3,IF($A17+$H$3*10=AV$7,$A$5*$B17*AV$3+$B$5*$C17*AV$3+$C$5*$D17*AV$3+$D$5*$E17*AV$3,IF($A17+$H$3*11=AV$7,AV$55*$B17*AV$3+AV$56*$C17*AV$3+AV$57*$D17*AV$3+AV$58*$E17*AV$3,IF($A17+$H$3*12=AV$7,AV$55*$B17*AV$3+AV$56*$C17*AV$3+AV$57*$D17*AV$3+AV$58*$E17*AV$3,IF($A17+$H$3*13=AV$7,AV$55*$B17*AV$3+AV$56*$C17*AV$3+AV$57*$D17*AV$3+AV$58*$E17*AV$3,IF($A17+$H$3*14=AV$7,AV$55*$B17*AV$3+AV$56*$C17*AV$3+AV$57*$D17*AV$3+AV$58*$E17*AV$3,IF($A17+$H$3*15=AV$7,AV$55*$B17*AV$3+AV$56*$C17*AV$3+AV$57*$D17*AV$3+AV$58*$E17*AV$3,IF($A17+$H$3*16=AV$7,AV$60*$B17*AV$3+AV$61*$C17*AV$3+AV$62*$D17*AV$3+AV$63*$E17*AV$3,IF($A17+$H$3*17=AV$7,AV$60*$B17*AV$3+AV$61*$C17*AV$3+AV$62*$D17*AV$3+AV$63*$E17*AV$3,IF($A17+$H$3*18=AV$7,AV$60*$B17*AV$3+AV$61*$C17*AV$3+AV$62*$D17*AV$3+AV$63*$E17*AV$3,IF($A17+$H$3*19=AV$7,AV$60*$B17*AV$3+AV$61*$C17*AV$3+AV$62*$D17*AV$3+AV$63*$E17*AV$3,IF($A17+$H$3*20=AV$7,AV$60*$B17*AV$3+AV$61*$C17*AV$3+AV$62*$D17*AV$3+AV$63*$E17*AV$3,IF($A17+$H$3*21=AV$7,AV$49*$B17*AV$3+AV$50*$C17*AV$3+AV$51*$D17*AV$3+AV$52*$E17*AV$3,IF($A17+$H$3*22=AV$7,AV$49*$B17*AV$3+AV$50*$C17*AV$3+AV$51*$D17*AV$3+AV$52*$E17*AV$3,IF($A17+$H$3*23=AV$7,AV$49*$B17*AV$3+AV$50*$C17*AV$3+AV$51*$D17*AV$3+AV$52*$E17*AV$3,IF($A17+$H$3*24=AV$7,AV$49*$B17*AV$3+AV$50*$C17*AV$3+AV$51*$D17*AV$3+AV$52*$E17*AV$3,IF($A17+$H$3*25=AV$7,AV$49*$B17*AV$3+AV$50*$C17*AV$3+AV$51*$D17*AV$3+AV$52*$E17*AV$3,IF($A17+$H$3*26=AV$7,AV$49*$B17*AV$3+AV$50*$C17*AV$3+AV$51*$D17*AV$3+AV$52*$E17*AV$3,IF($A17+$H$3*27=AV$7,AV$49*$B17*AV$3+AV$50*$C17*AV$3+AV$51*$D17*AV$3+AV$52*$E17*AV$3,IF($A17+$H$3*28=AV$7,AV$49*$B17*AV$3+AV$50*$C17*AV$3+AV$51*$D17*AV$3+AV$52*$E17*AV$3,IF($A17+$H$3*29=AV$7,AV$49*$B17*AV$3+AV$50*$C17*AV$3+AV$51*$D17*AV$3+AV$52*$E17*AV$3,IF($A17+$H$3*30=AV$7,AV$49*$B17*AV$3+AV$50*$C17*AV$3+AV$51*$D17*AV$3+AV$52*$E17*AV$3,IF($A17+$H$3*31=AV$7,AV$49*$B17*AV$3+AV$50*$C17*AV$3+AV$51*$D17*AV$3+AV$52*$E17*AV$3,IF($A17+$H$3*32=AV$7,AV$49*$B17*AV$3+AV$50*$C17*AV$3+AV$51*$D17*AV$3+AV$52*$E17*AV$3,IF($A17+$H$3*33=AV$7,AV$49*$B17*AV$3+AV$50*$C17*AV$3+AV$51*$D17*AV$3+AV$52*$E17*AV$3,IF($A17+$H$3*34=AV$7,AV$49*$B17*AV$3+AV$50*$C17*AV$3+AV$51*$D17*AV$3+AV$52*$E17*AV$3,IF($A17+$H$3*35=AV$7,AV$49*$B17*AV$3+AV$50*$C17*AV$3+AV$51*$D17*AV$3+AV$52*$E17*AV$3,IF($A17+$H$3*36=AV$7,AV$49*$B17*AV$3+AV$50*$C17*AV$3+AV$51*$D17*AV$3+AV$52*$E17*AV$3,IF($A17+$H$3*37=AV$7,AV$49*$B17*AV$3+AV$50*$C17*AV$3+AV$51*$D17*AV$3+AV$52*$E17*AV$3,IF($A17+$H$3*38=AV$7,AV$49*$B17*AV$3+AV$50*$C17*AV$3+AV$51*$D17*AV$3+AV$52*$E17*AV$3,IF($A17+$H$3*39=AV$7,AV$49*$B17*AV$3+AV$50*$C17*AV$3+AV$51*$D17*AV$3+AV$52*$E17*AV$3,IF($A17+$H$3*40=AV$7,AV$49*$B17*AV$3+AV$50*$C17*AV$3+AV$51*$D17*AV$3+AV$52*$E17*AV$3,0)))))))))))))))))))))))))))))))))))))))))</f>
        <v>5133.3774888000007</v>
      </c>
      <c r="AW17" s="124">
        <f>IF($A17=AW$7,AW$49*$B17+AW$50*$C17+AW$51*$D17+AW$52*$E17,IF($A17+$H$3=AW$7,$A$5*$B17*AW$3+$B$5*$C17*AW$3+$C$5*$D17*AW$3+$D$5*$E17*AW$3,IF($A17+$H$3*2=AW$7,$A$5*$B17*AW$3+$B$5*$C17*AW$3+$C$5*$D17*AW$3+$D$5*$E17*AW$3,IF($A17+$H$3*3=AW$7,$A$5*$B17*AW$3+$B$5*$C17*AW$3+$C$5*$D17*AW$3+$D$5*$E17*AW$3,IF($A17+$H$3*4=AW$7,$A$5*$B17*AW$3+$B$5*$C17*AW$3+$C$5*$D17*AW$3+$D$5*$E17*AW$3,IF($A17+$H$3*5=AW$7,$A$5*$B17*AW$3+$B$5*$C17*AW$3+$C$5*$D17*AW$3+$D$5*$E17*AW$3,IF($A17+$H$3*6=AW$7,$A$5*$B17*AW$3+$B$5*$C17*AW$3+$C$5*$D17*AW$3+$D$5*$E17*AW$3,IF($A17+$H$3*7=AW$7,$A$5*$B17*AW$3+$B$5*$C17*AW$3+$C$5*$D17*AW$3+$D$5*$E17*AW$3,IF($A17+$H$3*8=AW$7,$A$5*$B17*AW$3+$B$5*$C17*AW$3+$C$5*$D17*AW$3+$D$5*$E17*AW$3,IF($A17+$H$3*9=AW$7,$A$5*$B17*AW$3+$B$5*$C17*AW$3+$C$5*$D17*AW$3+$D$5*$E17*AW$3,IF($A17+$H$3*10=AW$7,$A$5*$B17*AW$3+$B$5*$C17*AW$3+$C$5*$D17*AW$3+$D$5*$E17*AW$3,IF($A17+$H$3*11=AW$7,AW$55*$B17*AW$3+AW$56*$C17*AW$3+AW$57*$D17*AW$3+AW$58*$E17*AW$3,IF($A17+$H$3*12=AW$7,AW$55*$B17*AW$3+AW$56*$C17*AW$3+AW$57*$D17*AW$3+AW$58*$E17*AW$3,IF($A17+$H$3*13=AW$7,AW$55*$B17*AW$3+AW$56*$C17*AW$3+AW$57*$D17*AW$3+AW$58*$E17*AW$3,IF($A17+$H$3*14=AW$7,AW$55*$B17*AW$3+AW$56*$C17*AW$3+AW$57*$D17*AW$3+AW$58*$E17*AW$3,IF($A17+$H$3*15=AW$7,AW$55*$B17*AW$3+AW$56*$C17*AW$3+AW$57*$D17*AW$3+AW$58*$E17*AW$3,IF($A17+$H$3*16=AW$7,AW$60*$B17*AW$3+AW$61*$C17*AW$3+AW$62*$D17*AW$3+AW$63*$E17*AW$3,IF($A17+$H$3*17=AW$7,AW$60*$B17*AW$3+AW$61*$C17*AW$3+AW$62*$D17*AW$3+AW$63*$E17*AW$3,IF($A17+$H$3*18=AW$7,AW$60*$B17*AW$3+AW$61*$C17*AW$3+AW$62*$D17*AW$3+AW$63*$E17*AW$3,IF($A17+$H$3*19=AW$7,AW$60*$B17*AW$3+AW$61*$C17*AW$3+AW$62*$D17*AW$3+AW$63*$E17*AW$3,IF($A17+$H$3*20=AW$7,AW$60*$B17*AW$3+AW$61*$C17*AW$3+AW$62*$D17*AW$3+AW$63*$E17*AW$3,IF($A17+$H$3*21=AW$7,AW$49*$B17*AW$3+AW$50*$C17*AW$3+AW$51*$D17*AW$3+AW$52*$E17*AW$3,IF($A17+$H$3*22=AW$7,AW$49*$B17*AW$3+AW$50*$C17*AW$3+AW$51*$D17*AW$3+AW$52*$E17*AW$3,IF($A17+$H$3*23=AW$7,AW$49*$B17*AW$3+AW$50*$C17*AW$3+AW$51*$D17*AW$3+AW$52*$E17*AW$3,IF($A17+$H$3*24=AW$7,AW$49*$B17*AW$3+AW$50*$C17*AW$3+AW$51*$D17*AW$3+AW$52*$E17*AW$3,IF($A17+$H$3*25=AW$7,AW$49*$B17*AW$3+AW$50*$C17*AW$3+AW$51*$D17*AW$3+AW$52*$E17*AW$3,IF($A17+$H$3*26=AW$7,AW$49*$B17*AW$3+AW$50*$C17*AW$3+AW$51*$D17*AW$3+AW$52*$E17*AW$3,IF($A17+$H$3*27=AW$7,AW$49*$B17*AW$3+AW$50*$C17*AW$3+AW$51*$D17*AW$3+AW$52*$E17*AW$3,IF($A17+$H$3*28=AW$7,AW$49*$B17*AW$3+AW$50*$C17*AW$3+AW$51*$D17*AW$3+AW$52*$E17*AW$3,IF($A17+$H$3*29=AW$7,AW$49*$B17*AW$3+AW$50*$C17*AW$3+AW$51*$D17*AW$3+AW$52*$E17*AW$3,IF($A17+$H$3*30=AW$7,AW$49*$B17*AW$3+AW$50*$C17*AW$3+AW$51*$D17*AW$3+AW$52*$E17*AW$3,IF($A17+$H$3*31=AW$7,AW$49*$B17*AW$3+AW$50*$C17*AW$3+AW$51*$D17*AW$3+AW$52*$E17*AW$3,IF($A17+$H$3*32=AW$7,AW$49*$B17*AW$3+AW$50*$C17*AW$3+AW$51*$D17*AW$3+AW$52*$E17*AW$3,IF($A17+$H$3*33=AW$7,AW$49*$B17*AW$3+AW$50*$C17*AW$3+AW$51*$D17*AW$3+AW$52*$E17*AW$3,IF($A17+$H$3*34=AW$7,AW$49*$B17*AW$3+AW$50*$C17*AW$3+AW$51*$D17*AW$3+AW$52*$E17*AW$3,IF($A17+$H$3*35=AW$7,AW$49*$B17*AW$3+AW$50*$C17*AW$3+AW$51*$D17*AW$3+AW$52*$E17*AW$3,IF($A17+$H$3*36=AW$7,AW$49*$B17*AW$3+AW$50*$C17*AW$3+AW$51*$D17*AW$3+AW$52*$E17*AW$3,IF($A17+$H$3*37=AW$7,AW$49*$B17*AW$3+AW$50*$C17*AW$3+AW$51*$D17*AW$3+AW$52*$E17*AW$3,IF($A17+$H$3*38=AW$7,AW$49*$B17*AW$3+AW$50*$C17*AW$3+AW$51*$D17*AW$3+AW$52*$E17*AW$3,IF($A17+$H$3*39=AW$7,AW$49*$B17*AW$3+AW$50*$C17*AW$3+AW$51*$D17*AW$3+AW$52*$E17*AW$3,IF($A17+$H$3*40=AW$7,AW$49*$B17*AW$3+AW$50*$C17*AW$3+AW$51*$D17*AW$3+AW$52*$E17*AW$3,0)))))))))))))))))))))))))))))))))))))))))</f>
        <v>5133.3774888000007</v>
      </c>
      <c r="AX17" s="180">
        <f t="shared" si="1"/>
        <v>552077.43960975716</v>
      </c>
    </row>
    <row r="18" spans="1:50" x14ac:dyDescent="0.2">
      <c r="A18" s="175">
        <f>'QUANTITIES - ALT 2'!A14</f>
        <v>2031</v>
      </c>
      <c r="B18" s="181">
        <f>'QUANTITIES - ALT 1'!L14</f>
        <v>1046</v>
      </c>
      <c r="C18" s="181">
        <f>'QUANTITIES - ALT 1'!M14</f>
        <v>130</v>
      </c>
      <c r="D18" s="181">
        <f>'QUANTITIES - ALT 1'!N14</f>
        <v>34</v>
      </c>
      <c r="E18" s="181">
        <f>'QUANTITIES - ALT 1'!O14</f>
        <v>10</v>
      </c>
      <c r="F18" s="177">
        <f t="shared" si="2"/>
        <v>1220</v>
      </c>
      <c r="G18" s="171"/>
      <c r="H18" s="182">
        <f t="shared" si="11"/>
        <v>437228.84098400001</v>
      </c>
      <c r="I18" s="181">
        <f t="shared" si="12"/>
        <v>52833.144519999994</v>
      </c>
      <c r="J18" s="181">
        <f t="shared" si="13"/>
        <v>18091.920335999996</v>
      </c>
      <c r="K18" s="181">
        <f t="shared" si="14"/>
        <v>5183.8430399999997</v>
      </c>
      <c r="L18" s="183">
        <f t="shared" si="4"/>
        <v>513337.74887999997</v>
      </c>
      <c r="N18" s="158">
        <f t="shared" si="5"/>
        <v>0</v>
      </c>
      <c r="O18" s="158">
        <f t="shared" si="5"/>
        <v>0</v>
      </c>
      <c r="P18" s="158">
        <f t="shared" si="5"/>
        <v>0</v>
      </c>
      <c r="Q18" s="124">
        <f t="shared" si="5"/>
        <v>0</v>
      </c>
      <c r="R18" s="124">
        <f t="shared" si="8"/>
        <v>0</v>
      </c>
      <c r="S18" s="124">
        <f t="shared" si="15"/>
        <v>0</v>
      </c>
      <c r="T18" s="124">
        <f t="shared" si="18"/>
        <v>0</v>
      </c>
      <c r="U18" s="124">
        <f t="shared" si="21"/>
        <v>0</v>
      </c>
      <c r="V18" s="124">
        <f t="shared" si="24"/>
        <v>0</v>
      </c>
      <c r="W18" s="124">
        <f t="shared" si="27"/>
        <v>0</v>
      </c>
      <c r="X18" s="124">
        <f t="shared" si="30"/>
        <v>0</v>
      </c>
      <c r="Y18" s="124">
        <f t="shared" ref="Y18:Y45" si="32">IF($A18=Y$7,Y$49*$B18+Y$50*$C18+Y$51*$D18+Y$52*$E18,IF($A18+$H$3=Y$7,$A$5*$B18*Y$3+$B$5*$C18*Y$3+$C$5*$D18*Y$3+$D$5*$E18*Y$3,IF($A18+$H$3*2=Y$7,$A$5*$B18*Y$3+$B$5*$C18*Y$3+$C$5*$D18*Y$3+$D$5*$E18*Y$3,IF($A18+$H$3*3=Y$7,$A$5*$B18*Y$3+$B$5*$C18*Y$3+$C$5*$D18*Y$3+$D$5*$E18*Y$3,IF($A18+$H$3*4=Y$7,$A$5*$B18*Y$3+$B$5*$C18*Y$3+$C$5*$D18*Y$3+$D$5*$E18*Y$3,IF($A18+$H$3*5=Y$7,$A$5*$B18*Y$3+$B$5*$C18*Y$3+$C$5*$D18*Y$3+$D$5*$E18*Y$3,IF($A18+$H$3*6=Y$7,$A$5*$B18*Y$3+$B$5*$C18*Y$3+$C$5*$D18*Y$3+$D$5*$E18*Y$3,IF($A18+$H$3*7=Y$7,$A$5*$B18*Y$3+$B$5*$C18*Y$3+$C$5*$D18*Y$3+$D$5*$E18*Y$3,IF($A18+$H$3*8=Y$7,$A$5*$B18*Y$3+$B$5*$C18*Y$3+$C$5*$D18*Y$3+$D$5*$E18*Y$3,IF($A18+$H$3*9=Y$7,$A$5*$B18*Y$3+$B$5*$C18*Y$3+$C$5*$D18*Y$3+$D$5*$E18*Y$3,IF($A18+$H$3*10=Y$7,$A$5*$B18*Y$3+$B$5*$C18*Y$3+$C$5*$D18*Y$3+$D$5*$E18*Y$3,IF($A18+$H$3*11=Y$7,Y$55*$B18*Y$3+Y$56*$C18*Y$3+Y$57*$D18*Y$3+Y$58*$E18*Y$3,IF($A18+$H$3*12=Y$7,Y$55*$B18*Y$3+Y$56*$C18*Y$3+Y$57*$D18*Y$3+Y$58*$E18*Y$3,IF($A18+$H$3*13=Y$7,Y$55*$B18*Y$3+Y$56*$C18*Y$3+Y$57*$D18*Y$3+Y$58*$E18*Y$3,IF($A18+$H$3*14=Y$7,Y$55*$B18*Y$3+Y$56*$C18*Y$3+Y$57*$D18*Y$3+Y$58*$E18*Y$3,IF($A18+$H$3*15=Y$7,Y$55*$B18*Y$3+Y$56*$C18*Y$3+Y$57*$D18*Y$3+Y$58*$E18*Y$3,IF($A18+$H$3*16=Y$7,Y$60*$B18*Y$3+Y$61*$C18*Y$3+Y$62*$D18*Y$3+Y$63*$E18*Y$3,IF($A18+$H$3*17=Y$7,Y$60*$B18*Y$3+Y$61*$C18*Y$3+Y$62*$D18*Y$3+Y$63*$E18*Y$3,IF($A18+$H$3*18=Y$7,Y$60*$B18*Y$3+Y$61*$C18*Y$3+Y$62*$D18*Y$3+Y$63*$E18*Y$3,IF($A18+$H$3*19=Y$7,Y$60*$B18*Y$3+Y$61*$C18*Y$3+Y$62*$D18*Y$3+Y$63*$E18*Y$3,IF($A18+$H$3*20=Y$7,Y$60*$B18*Y$3+Y$61*$C18*Y$3+Y$62*$D18*Y$3+Y$63*$E18*Y$3,IF($A18+$H$3*21=Y$7,Y$49*$B18*Y$3+Y$50*$C18*Y$3+Y$51*$D18*Y$3+Y$52*$E18*Y$3,IF($A18+$H$3*22=Y$7,Y$49*$B18*Y$3+Y$50*$C18*Y$3+Y$51*$D18*Y$3+Y$52*$E18*Y$3,IF($A18+$H$3*23=Y$7,Y$49*$B18*Y$3+Y$50*$C18*Y$3+Y$51*$D18*Y$3+Y$52*$E18*Y$3,IF($A18+$H$3*24=Y$7,Y$49*$B18*Y$3+Y$50*$C18*Y$3+Y$51*$D18*Y$3+Y$52*$E18*Y$3,IF($A18+$H$3*25=Y$7,Y$49*$B18*Y$3+Y$50*$C18*Y$3+Y$51*$D18*Y$3+Y$52*$E18*Y$3,IF($A18+$H$3*26=Y$7,Y$49*$B18*Y$3+Y$50*$C18*Y$3+Y$51*$D18*Y$3+Y$52*$E18*Y$3,IF($A18+$H$3*27=Y$7,Y$49*$B18*Y$3+Y$50*$C18*Y$3+Y$51*$D18*Y$3+Y$52*$E18*Y$3,IF($A18+$H$3*28=Y$7,Y$49*$B18*Y$3+Y$50*$C18*Y$3+Y$51*$D18*Y$3+Y$52*$E18*Y$3,IF($A18+$H$3*29=Y$7,Y$49*$B18*Y$3+Y$50*$C18*Y$3+Y$51*$D18*Y$3+Y$52*$E18*Y$3,IF($A18+$H$3*30=Y$7,Y$49*$B18*Y$3+Y$50*$C18*Y$3+Y$51*$D18*Y$3+Y$52*$E18*Y$3,IF($A18+$H$3*31=Y$7,Y$49*$B18*Y$3+Y$50*$C18*Y$3+Y$51*$D18*Y$3+Y$52*$E18*Y$3,IF($A18+$H$3*32=Y$7,Y$49*$B18*Y$3+Y$50*$C18*Y$3+Y$51*$D18*Y$3+Y$52*$E18*Y$3,IF($A18+$H$3*33=Y$7,Y$49*$B18*Y$3+Y$50*$C18*Y$3+Y$51*$D18*Y$3+Y$52*$E18*Y$3,IF($A18+$H$3*34=Y$7,Y$49*$B18*Y$3+Y$50*$C18*Y$3+Y$51*$D18*Y$3+Y$52*$E18*Y$3,IF($A18+$H$3*35=Y$7,Y$49*$B18*Y$3+Y$50*$C18*Y$3+Y$51*$D18*Y$3+Y$52*$E18*Y$3,IF($A18+$H$3*36=Y$7,Y$49*$B18*Y$3+Y$50*$C18*Y$3+Y$51*$D18*Y$3+Y$52*$E18*Y$3,IF($A18+$H$3*37=Y$7,Y$49*$B18*Y$3+Y$50*$C18*Y$3+Y$51*$D18*Y$3+Y$52*$E18*Y$3,IF($A18+$H$3*38=Y$7,Y$49*$B18*Y$3+Y$50*$C18*Y$3+Y$51*$D18*Y$3+Y$52*$E18*Y$3,IF($A18+$H$3*39=Y$7,Y$49*$B18*Y$3+Y$50*$C18*Y$3+Y$51*$D18*Y$3+Y$52*$E18*Y$3,IF($A18+$H$3*40=Y$7,Y$49*$B18*Y$3+Y$50*$C18*Y$3+Y$51*$D18*Y$3+Y$52*$E18*Y$3,0)))))))))))))))))))))))))))))))))))))))))</f>
        <v>513337.74887999997</v>
      </c>
      <c r="Z18" s="124">
        <f t="shared" ref="Z18:AI18" si="33">IF($A18=Z$7,Z$49*$B18+Z$50*$C18+Z$51*$D18+Z$52*$E18,IF($A18+$H$3=Z$7,$A$5*$B18*Z$3+$B$5*$C18*Z$3+$C$5*$D18*Z$3+$D$5*$E18*Z$3,IF($A18+$H$3*2=Z$7,$A$5*$B18*Z$3+$B$5*$C18*Z$3+$C$5*$D18*Z$3+$D$5*$E18*Z$3,IF($A18+$H$3*3=Z$7,$A$5*$B18*Z$3+$B$5*$C18*Z$3+$C$5*$D18*Z$3+$D$5*$E18*Z$3,IF($A18+$H$3*4=Z$7,$A$5*$B18*Z$3+$B$5*$C18*Z$3+$C$5*$D18*Z$3+$D$5*$E18*Z$3,IF($A18+$H$3*5=Z$7,$A$5*$B18*Z$3+$B$5*$C18*Z$3+$C$5*$D18*Z$3+$D$5*$E18*Z$3,IF($A18+$H$3*6=Z$7,$A$5*$B18*Z$3+$B$5*$C18*Z$3+$C$5*$D18*Z$3+$D$5*$E18*Z$3,IF($A18+$H$3*7=Z$7,$A$5*$B18*Z$3+$B$5*$C18*Z$3+$C$5*$D18*Z$3+$D$5*$E18*Z$3,IF($A18+$H$3*8=Z$7,$A$5*$B18*Z$3+$B$5*$C18*Z$3+$C$5*$D18*Z$3+$D$5*$E18*Z$3,IF($A18+$H$3*9=Z$7,$A$5*$B18*Z$3+$B$5*$C18*Z$3+$C$5*$D18*Z$3+$D$5*$E18*Z$3,IF($A18+$H$3*10=Z$7,$A$5*$B18*Z$3+$B$5*$C18*Z$3+$C$5*$D18*Z$3+$D$5*$E18*Z$3,IF($A18+$H$3*11=Z$7,Z$55*$B18*Z$3+Z$56*$C18*Z$3+Z$57*$D18*Z$3+Z$58*$E18*Z$3,IF($A18+$H$3*12=Z$7,Z$55*$B18*Z$3+Z$56*$C18*Z$3+Z$57*$D18*Z$3+Z$58*$E18*Z$3,IF($A18+$H$3*13=Z$7,Z$55*$B18*Z$3+Z$56*$C18*Z$3+Z$57*$D18*Z$3+Z$58*$E18*Z$3,IF($A18+$H$3*14=Z$7,Z$55*$B18*Z$3+Z$56*$C18*Z$3+Z$57*$D18*Z$3+Z$58*$E18*Z$3,IF($A18+$H$3*15=Z$7,Z$55*$B18*Z$3+Z$56*$C18*Z$3+Z$57*$D18*Z$3+Z$58*$E18*Z$3,IF($A18+$H$3*16=Z$7,Z$60*$B18*Z$3+Z$61*$C18*Z$3+Z$62*$D18*Z$3+Z$63*$E18*Z$3,IF($A18+$H$3*17=Z$7,Z$60*$B18*Z$3+Z$61*$C18*Z$3+Z$62*$D18*Z$3+Z$63*$E18*Z$3,IF($A18+$H$3*18=Z$7,Z$60*$B18*Z$3+Z$61*$C18*Z$3+Z$62*$D18*Z$3+Z$63*$E18*Z$3,IF($A18+$H$3*19=Z$7,Z$60*$B18*Z$3+Z$61*$C18*Z$3+Z$62*$D18*Z$3+Z$63*$E18*Z$3,IF($A18+$H$3*20=Z$7,Z$60*$B18*Z$3+Z$61*$C18*Z$3+Z$62*$D18*Z$3+Z$63*$E18*Z$3,IF($A18+$H$3*21=Z$7,Z$49*$B18*Z$3+Z$50*$C18*Z$3+Z$51*$D18*Z$3+Z$52*$E18*Z$3,IF($A18+$H$3*22=Z$7,Z$49*$B18*Z$3+Z$50*$C18*Z$3+Z$51*$D18*Z$3+Z$52*$E18*Z$3,IF($A18+$H$3*23=Z$7,Z$49*$B18*Z$3+Z$50*$C18*Z$3+Z$51*$D18*Z$3+Z$52*$E18*Z$3,IF($A18+$H$3*24=Z$7,Z$49*$B18*Z$3+Z$50*$C18*Z$3+Z$51*$D18*Z$3+Z$52*$E18*Z$3,IF($A18+$H$3*25=Z$7,Z$49*$B18*Z$3+Z$50*$C18*Z$3+Z$51*$D18*Z$3+Z$52*$E18*Z$3,IF($A18+$H$3*26=Z$7,Z$49*$B18*Z$3+Z$50*$C18*Z$3+Z$51*$D18*Z$3+Z$52*$E18*Z$3,IF($A18+$H$3*27=Z$7,Z$49*$B18*Z$3+Z$50*$C18*Z$3+Z$51*$D18*Z$3+Z$52*$E18*Z$3,IF($A18+$H$3*28=Z$7,Z$49*$B18*Z$3+Z$50*$C18*Z$3+Z$51*$D18*Z$3+Z$52*$E18*Z$3,IF($A18+$H$3*29=Z$7,Z$49*$B18*Z$3+Z$50*$C18*Z$3+Z$51*$D18*Z$3+Z$52*$E18*Z$3,IF($A18+$H$3*30=Z$7,Z$49*$B18*Z$3+Z$50*$C18*Z$3+Z$51*$D18*Z$3+Z$52*$E18*Z$3,IF($A18+$H$3*31=Z$7,Z$49*$B18*Z$3+Z$50*$C18*Z$3+Z$51*$D18*Z$3+Z$52*$E18*Z$3,IF($A18+$H$3*32=Z$7,Z$49*$B18*Z$3+Z$50*$C18*Z$3+Z$51*$D18*Z$3+Z$52*$E18*Z$3,IF($A18+$H$3*33=Z$7,Z$49*$B18*Z$3+Z$50*$C18*Z$3+Z$51*$D18*Z$3+Z$52*$E18*Z$3,IF($A18+$H$3*34=Z$7,Z$49*$B18*Z$3+Z$50*$C18*Z$3+Z$51*$D18*Z$3+Z$52*$E18*Z$3,IF($A18+$H$3*35=Z$7,Z$49*$B18*Z$3+Z$50*$C18*Z$3+Z$51*$D18*Z$3+Z$52*$E18*Z$3,IF($A18+$H$3*36=Z$7,Z$49*$B18*Z$3+Z$50*$C18*Z$3+Z$51*$D18*Z$3+Z$52*$E18*Z$3,IF($A18+$H$3*37=Z$7,Z$49*$B18*Z$3+Z$50*$C18*Z$3+Z$51*$D18*Z$3+Z$52*$E18*Z$3,IF($A18+$H$3*38=Z$7,Z$49*$B18*Z$3+Z$50*$C18*Z$3+Z$51*$D18*Z$3+Z$52*$E18*Z$3,IF($A18+$H$3*39=Z$7,Z$49*$B18*Z$3+Z$50*$C18*Z$3+Z$51*$D18*Z$3+Z$52*$E18*Z$3,IF($A18+$H$3*40=Z$7,Z$49*$B18*Z$3+Z$50*$C18*Z$3+Z$51*$D18*Z$3+Z$52*$E18*Z$3,0)))))))))))))))))))))))))))))))))))))))))*0</f>
        <v>0</v>
      </c>
      <c r="AA18" s="124">
        <f t="shared" si="33"/>
        <v>0</v>
      </c>
      <c r="AB18" s="124">
        <f t="shared" si="33"/>
        <v>0</v>
      </c>
      <c r="AC18" s="124">
        <f t="shared" si="33"/>
        <v>0</v>
      </c>
      <c r="AD18" s="124">
        <f t="shared" si="33"/>
        <v>0</v>
      </c>
      <c r="AE18" s="124">
        <f t="shared" si="33"/>
        <v>0</v>
      </c>
      <c r="AF18" s="124">
        <f t="shared" si="33"/>
        <v>0</v>
      </c>
      <c r="AG18" s="124">
        <f t="shared" si="33"/>
        <v>0</v>
      </c>
      <c r="AH18" s="124">
        <f t="shared" si="33"/>
        <v>0</v>
      </c>
      <c r="AI18" s="124">
        <f t="shared" si="33"/>
        <v>0</v>
      </c>
      <c r="AJ18" s="124">
        <f>IF($A18=AJ$7,AJ$49*$B18+AJ$50*$C18+AJ$51*$D18+AJ$52*$E18,IF($A18+$H$3=AJ$7,$A$5*$B18*AJ$3+$B$5*$C18*AJ$3+$C$5*$D18*AJ$3+$D$5*$E18*AJ$3,IF($A18+$H$3*2=AJ$7,$A$5*$B18*AJ$3+$B$5*$C18*AJ$3+$C$5*$D18*AJ$3+$D$5*$E18*AJ$3,IF($A18+$H$3*3=AJ$7,$A$5*$B18*AJ$3+$B$5*$C18*AJ$3+$C$5*$D18*AJ$3+$D$5*$E18*AJ$3,IF($A18+$H$3*4=AJ$7,$A$5*$B18*AJ$3+$B$5*$C18*AJ$3+$C$5*$D18*AJ$3+$D$5*$E18*AJ$3,IF($A18+$H$3*5=AJ$7,$A$5*$B18*AJ$3+$B$5*$C18*AJ$3+$C$5*$D18*AJ$3+$D$5*$E18*AJ$3,IF($A18+$H$3*6=AJ$7,$A$5*$B18*AJ$3+$B$5*$C18*AJ$3+$C$5*$D18*AJ$3+$D$5*$E18*AJ$3,IF($A18+$H$3*7=AJ$7,$A$5*$B18*AJ$3+$B$5*$C18*AJ$3+$C$5*$D18*AJ$3+$D$5*$E18*AJ$3,IF($A18+$H$3*8=AJ$7,$A$5*$B18*AJ$3+$B$5*$C18*AJ$3+$C$5*$D18*AJ$3+$D$5*$E18*AJ$3,IF($A18+$H$3*9=AJ$7,$A$5*$B18*AJ$3+$B$5*$C18*AJ$3+$C$5*$D18*AJ$3+$D$5*$E18*AJ$3,IF($A18+$H$3*10=AJ$7,$A$5*$B18*AJ$3+$B$5*$C18*AJ$3+$C$5*$D18*AJ$3+$D$5*$E18*AJ$3,IF($A18+$H$3*11=AJ$7,AJ$55*$B18*AJ$3+AJ$56*$C18*AJ$3+AJ$57*$D18*AJ$3+AJ$58*$E18*AJ$3,IF($A18+$H$3*12=AJ$7,AJ$55*$B18*AJ$3+AJ$56*$C18*AJ$3+AJ$57*$D18*AJ$3+AJ$58*$E18*AJ$3,IF($A18+$H$3*13=AJ$7,AJ$55*$B18*AJ$3+AJ$56*$C18*AJ$3+AJ$57*$D18*AJ$3+AJ$58*$E18*AJ$3,IF($A18+$H$3*14=AJ$7,AJ$55*$B18*AJ$3+AJ$56*$C18*AJ$3+AJ$57*$D18*AJ$3+AJ$58*$E18*AJ$3,IF($A18+$H$3*15=AJ$7,AJ$55*$B18*AJ$3+AJ$56*$C18*AJ$3+AJ$57*$D18*AJ$3+AJ$58*$E18*AJ$3,IF($A18+$H$3*16=AJ$7,AJ$60*$B18*AJ$3+AJ$61*$C18*AJ$3+AJ$62*$D18*AJ$3+AJ$63*$E18*AJ$3,IF($A18+$H$3*17=AJ$7,AJ$60*$B18*AJ$3+AJ$61*$C18*AJ$3+AJ$62*$D18*AJ$3+AJ$63*$E18*AJ$3,IF($A18+$H$3*18=AJ$7,AJ$60*$B18*AJ$3+AJ$61*$C18*AJ$3+AJ$62*$D18*AJ$3+AJ$63*$E18*AJ$3,IF($A18+$H$3*19=AJ$7,AJ$60*$B18*AJ$3+AJ$61*$C18*AJ$3+AJ$62*$D18*AJ$3+AJ$63*$E18*AJ$3,IF($A18+$H$3*20=AJ$7,AJ$60*$B18*AJ$3+AJ$61*$C18*AJ$3+AJ$62*$D18*AJ$3+AJ$63*$E18*AJ$3,IF($A18+$H$3*21=AJ$7,AJ$49*$B18*AJ$3+AJ$50*$C18*AJ$3+AJ$51*$D18*AJ$3+AJ$52*$E18*AJ$3,IF($A18+$H$3*22=AJ$7,AJ$49*$B18*AJ$3+AJ$50*$C18*AJ$3+AJ$51*$D18*AJ$3+AJ$52*$E18*AJ$3,IF($A18+$H$3*23=AJ$7,AJ$49*$B18*AJ$3+AJ$50*$C18*AJ$3+AJ$51*$D18*AJ$3+AJ$52*$E18*AJ$3,IF($A18+$H$3*24=AJ$7,AJ$49*$B18*AJ$3+AJ$50*$C18*AJ$3+AJ$51*$D18*AJ$3+AJ$52*$E18*AJ$3,IF($A18+$H$3*25=AJ$7,AJ$49*$B18*AJ$3+AJ$50*$C18*AJ$3+AJ$51*$D18*AJ$3+AJ$52*$E18*AJ$3,IF($A18+$H$3*26=AJ$7,AJ$49*$B18*AJ$3+AJ$50*$C18*AJ$3+AJ$51*$D18*AJ$3+AJ$52*$E18*AJ$3,IF($A18+$H$3*27=AJ$7,AJ$49*$B18*AJ$3+AJ$50*$C18*AJ$3+AJ$51*$D18*AJ$3+AJ$52*$E18*AJ$3,IF($A18+$H$3*28=AJ$7,AJ$49*$B18*AJ$3+AJ$50*$C18*AJ$3+AJ$51*$D18*AJ$3+AJ$52*$E18*AJ$3,IF($A18+$H$3*29=AJ$7,AJ$49*$B18*AJ$3+AJ$50*$C18*AJ$3+AJ$51*$D18*AJ$3+AJ$52*$E18*AJ$3,IF($A18+$H$3*30=AJ$7,AJ$49*$B18*AJ$3+AJ$50*$C18*AJ$3+AJ$51*$D18*AJ$3+AJ$52*$E18*AJ$3,IF($A18+$H$3*31=AJ$7,AJ$49*$B18*AJ$3+AJ$50*$C18*AJ$3+AJ$51*$D18*AJ$3+AJ$52*$E18*AJ$3,IF($A18+$H$3*32=AJ$7,AJ$49*$B18*AJ$3+AJ$50*$C18*AJ$3+AJ$51*$D18*AJ$3+AJ$52*$E18*AJ$3,IF($A18+$H$3*33=AJ$7,AJ$49*$B18*AJ$3+AJ$50*$C18*AJ$3+AJ$51*$D18*AJ$3+AJ$52*$E18*AJ$3,IF($A18+$H$3*34=AJ$7,AJ$49*$B18*AJ$3+AJ$50*$C18*AJ$3+AJ$51*$D18*AJ$3+AJ$52*$E18*AJ$3,IF($A18+$H$3*35=AJ$7,AJ$49*$B18*AJ$3+AJ$50*$C18*AJ$3+AJ$51*$D18*AJ$3+AJ$52*$E18*AJ$3,IF($A18+$H$3*36=AJ$7,AJ$49*$B18*AJ$3+AJ$50*$C18*AJ$3+AJ$51*$D18*AJ$3+AJ$52*$E18*AJ$3,IF($A18+$H$3*37=AJ$7,AJ$49*$B18*AJ$3+AJ$50*$C18*AJ$3+AJ$51*$D18*AJ$3+AJ$52*$E18*AJ$3,IF($A18+$H$3*38=AJ$7,AJ$49*$B18*AJ$3+AJ$50*$C18*AJ$3+AJ$51*$D18*AJ$3+AJ$52*$E18*AJ$3,IF($A18+$H$3*39=AJ$7,AJ$49*$B18*AJ$3+AJ$50*$C18*AJ$3+AJ$51*$D18*AJ$3+AJ$52*$E18*AJ$3,IF($A18+$H$3*40=AJ$7,AJ$49*$B18*AJ$3+AJ$50*$C18*AJ$3+AJ$51*$D18*AJ$3+AJ$52*$E18*AJ$3,0)))))))))))))))))))))))))))))))))))))))))*Warranty!$AC$47</f>
        <v>1291.3863428179816</v>
      </c>
      <c r="AK18" s="124">
        <f>IF($A18=AK$7,AK$49*$B18+AK$50*$C18+AK$51*$D18+AK$52*$E18,IF($A18+$H$3=AK$7,$A$5*$B18*AK$3+$B$5*$C18*AK$3+$C$5*$D18*AK$3+$D$5*$E18*AK$3,IF($A18+$H$3*2=AK$7,$A$5*$B18*AK$3+$B$5*$C18*AK$3+$C$5*$D18*AK$3+$D$5*$E18*AK$3,IF($A18+$H$3*3=AK$7,$A$5*$B18*AK$3+$B$5*$C18*AK$3+$C$5*$D18*AK$3+$D$5*$E18*AK$3,IF($A18+$H$3*4=AK$7,$A$5*$B18*AK$3+$B$5*$C18*AK$3+$C$5*$D18*AK$3+$D$5*$E18*AK$3,IF($A18+$H$3*5=AK$7,$A$5*$B18*AK$3+$B$5*$C18*AK$3+$C$5*$D18*AK$3+$D$5*$E18*AK$3,IF($A18+$H$3*6=AK$7,$A$5*$B18*AK$3+$B$5*$C18*AK$3+$C$5*$D18*AK$3+$D$5*$E18*AK$3,IF($A18+$H$3*7=AK$7,$A$5*$B18*AK$3+$B$5*$C18*AK$3+$C$5*$D18*AK$3+$D$5*$E18*AK$3,IF($A18+$H$3*8=AK$7,$A$5*$B18*AK$3+$B$5*$C18*AK$3+$C$5*$D18*AK$3+$D$5*$E18*AK$3,IF($A18+$H$3*9=AK$7,$A$5*$B18*AK$3+$B$5*$C18*AK$3+$C$5*$D18*AK$3+$D$5*$E18*AK$3,IF($A18+$H$3*10=AK$7,$A$5*$B18*AK$3+$B$5*$C18*AK$3+$C$5*$D18*AK$3+$D$5*$E18*AK$3,IF($A18+$H$3*11=AK$7,AK$55*$B18*AK$3+AK$56*$C18*AK$3+AK$57*$D18*AK$3+AK$58*$E18*AK$3,IF($A18+$H$3*12=AK$7,AK$55*$B18*AK$3+AK$56*$C18*AK$3+AK$57*$D18*AK$3+AK$58*$E18*AK$3,IF($A18+$H$3*13=AK$7,AK$55*$B18*AK$3+AK$56*$C18*AK$3+AK$57*$D18*AK$3+AK$58*$E18*AK$3,IF($A18+$H$3*14=AK$7,AK$55*$B18*AK$3+AK$56*$C18*AK$3+AK$57*$D18*AK$3+AK$58*$E18*AK$3,IF($A18+$H$3*15=AK$7,AK$55*$B18*AK$3+AK$56*$C18*AK$3+AK$57*$D18*AK$3+AK$58*$E18*AK$3,IF($A18+$H$3*16=AK$7,AK$60*$B18*AK$3+AK$61*$C18*AK$3+AK$62*$D18*AK$3+AK$63*$E18*AK$3,IF($A18+$H$3*17=AK$7,AK$60*$B18*AK$3+AK$61*$C18*AK$3+AK$62*$D18*AK$3+AK$63*$E18*AK$3,IF($A18+$H$3*18=AK$7,AK$60*$B18*AK$3+AK$61*$C18*AK$3+AK$62*$D18*AK$3+AK$63*$E18*AK$3,IF($A18+$H$3*19=AK$7,AK$60*$B18*AK$3+AK$61*$C18*AK$3+AK$62*$D18*AK$3+AK$63*$E18*AK$3,IF($A18+$H$3*20=AK$7,AK$60*$B18*AK$3+AK$61*$C18*AK$3+AK$62*$D18*AK$3+AK$63*$E18*AK$3,IF($A18+$H$3*21=AK$7,AK$49*$B18*AK$3+AK$50*$C18*AK$3+AK$51*$D18*AK$3+AK$52*$E18*AK$3,IF($A18+$H$3*22=AK$7,AK$49*$B18*AK$3+AK$50*$C18*AK$3+AK$51*$D18*AK$3+AK$52*$E18*AK$3,IF($A18+$H$3*23=AK$7,AK$49*$B18*AK$3+AK$50*$C18*AK$3+AK$51*$D18*AK$3+AK$52*$E18*AK$3,IF($A18+$H$3*24=AK$7,AK$49*$B18*AK$3+AK$50*$C18*AK$3+AK$51*$D18*AK$3+AK$52*$E18*AK$3,IF($A18+$H$3*25=AK$7,AK$49*$B18*AK$3+AK$50*$C18*AK$3+AK$51*$D18*AK$3+AK$52*$E18*AK$3,IF($A18+$H$3*26=AK$7,AK$49*$B18*AK$3+AK$50*$C18*AK$3+AK$51*$D18*AK$3+AK$52*$E18*AK$3,IF($A18+$H$3*27=AK$7,AK$49*$B18*AK$3+AK$50*$C18*AK$3+AK$51*$D18*AK$3+AK$52*$E18*AK$3,IF($A18+$H$3*28=AK$7,AK$49*$B18*AK$3+AK$50*$C18*AK$3+AK$51*$D18*AK$3+AK$52*$E18*AK$3,IF($A18+$H$3*29=AK$7,AK$49*$B18*AK$3+AK$50*$C18*AK$3+AK$51*$D18*AK$3+AK$52*$E18*AK$3,IF($A18+$H$3*30=AK$7,AK$49*$B18*AK$3+AK$50*$C18*AK$3+AK$51*$D18*AK$3+AK$52*$E18*AK$3,IF($A18+$H$3*31=AK$7,AK$49*$B18*AK$3+AK$50*$C18*AK$3+AK$51*$D18*AK$3+AK$52*$E18*AK$3,IF($A18+$H$3*32=AK$7,AK$49*$B18*AK$3+AK$50*$C18*AK$3+AK$51*$D18*AK$3+AK$52*$E18*AK$3,IF($A18+$H$3*33=AK$7,AK$49*$B18*AK$3+AK$50*$C18*AK$3+AK$51*$D18*AK$3+AK$52*$E18*AK$3,IF($A18+$H$3*34=AK$7,AK$49*$B18*AK$3+AK$50*$C18*AK$3+AK$51*$D18*AK$3+AK$52*$E18*AK$3,IF($A18+$H$3*35=AK$7,AK$49*$B18*AK$3+AK$50*$C18*AK$3+AK$51*$D18*AK$3+AK$52*$E18*AK$3,IF($A18+$H$3*36=AK$7,AK$49*$B18*AK$3+AK$50*$C18*AK$3+AK$51*$D18*AK$3+AK$52*$E18*AK$3,IF($A18+$H$3*37=AK$7,AK$49*$B18*AK$3+AK$50*$C18*AK$3+AK$51*$D18*AK$3+AK$52*$E18*AK$3,IF($A18+$H$3*38=AK$7,AK$49*$B18*AK$3+AK$50*$C18*AK$3+AK$51*$D18*AK$3+AK$52*$E18*AK$3,IF($A18+$H$3*39=AK$7,AK$49*$B18*AK$3+AK$50*$C18*AK$3+AK$51*$D18*AK$3+AK$52*$E18*AK$3,IF($A18+$H$3*40=AK$7,AK$49*$B18*AK$3+AK$50*$C18*AK$3+AK$51*$D18*AK$3+AK$52*$E18*AK$3,0)))))))))))))))))))))))))))))))))))))))))*Warranty!$AC$47</f>
        <v>1291.3863428179816</v>
      </c>
      <c r="AL18" s="124">
        <f>IF($A18=AL$7,AL$49*$B18+AL$50*$C18+AL$51*$D18+AL$52*$E18,IF($A18+$H$3=AL$7,$A$5*$B18*AL$3+$B$5*$C18*AL$3+$C$5*$D18*AL$3+$D$5*$E18*AL$3,IF($A18+$H$3*2=AL$7,$A$5*$B18*AL$3+$B$5*$C18*AL$3+$C$5*$D18*AL$3+$D$5*$E18*AL$3,IF($A18+$H$3*3=AL$7,$A$5*$B18*AL$3+$B$5*$C18*AL$3+$C$5*$D18*AL$3+$D$5*$E18*AL$3,IF($A18+$H$3*4=AL$7,$A$5*$B18*AL$3+$B$5*$C18*AL$3+$C$5*$D18*AL$3+$D$5*$E18*AL$3,IF($A18+$H$3*5=AL$7,$A$5*$B18*AL$3+$B$5*$C18*AL$3+$C$5*$D18*AL$3+$D$5*$E18*AL$3,IF($A18+$H$3*6=AL$7,$A$5*$B18*AL$3+$B$5*$C18*AL$3+$C$5*$D18*AL$3+$D$5*$E18*AL$3,IF($A18+$H$3*7=AL$7,$A$5*$B18*AL$3+$B$5*$C18*AL$3+$C$5*$D18*AL$3+$D$5*$E18*AL$3,IF($A18+$H$3*8=AL$7,$A$5*$B18*AL$3+$B$5*$C18*AL$3+$C$5*$D18*AL$3+$D$5*$E18*AL$3,IF($A18+$H$3*9=AL$7,$A$5*$B18*AL$3+$B$5*$C18*AL$3+$C$5*$D18*AL$3+$D$5*$E18*AL$3,IF($A18+$H$3*10=AL$7,$A$5*$B18*AL$3+$B$5*$C18*AL$3+$C$5*$D18*AL$3+$D$5*$E18*AL$3,IF($A18+$H$3*11=AL$7,AL$55*$B18*AL$3+AL$56*$C18*AL$3+AL$57*$D18*AL$3+AL$58*$E18*AL$3,IF($A18+$H$3*12=AL$7,AL$55*$B18*AL$3+AL$56*$C18*AL$3+AL$57*$D18*AL$3+AL$58*$E18*AL$3,IF($A18+$H$3*13=AL$7,AL$55*$B18*AL$3+AL$56*$C18*AL$3+AL$57*$D18*AL$3+AL$58*$E18*AL$3,IF($A18+$H$3*14=AL$7,AL$55*$B18*AL$3+AL$56*$C18*AL$3+AL$57*$D18*AL$3+AL$58*$E18*AL$3,IF($A18+$H$3*15=AL$7,AL$55*$B18*AL$3+AL$56*$C18*AL$3+AL$57*$D18*AL$3+AL$58*$E18*AL$3,IF($A18+$H$3*16=AL$7,AL$60*$B18*AL$3+AL$61*$C18*AL$3+AL$62*$D18*AL$3+AL$63*$E18*AL$3,IF($A18+$H$3*17=AL$7,AL$60*$B18*AL$3+AL$61*$C18*AL$3+AL$62*$D18*AL$3+AL$63*$E18*AL$3,IF($A18+$H$3*18=AL$7,AL$60*$B18*AL$3+AL$61*$C18*AL$3+AL$62*$D18*AL$3+AL$63*$E18*AL$3,IF($A18+$H$3*19=AL$7,AL$60*$B18*AL$3+AL$61*$C18*AL$3+AL$62*$D18*AL$3+AL$63*$E18*AL$3,IF($A18+$H$3*20=AL$7,AL$60*$B18*AL$3+AL$61*$C18*AL$3+AL$62*$D18*AL$3+AL$63*$E18*AL$3,IF($A18+$H$3*21=AL$7,AL$49*$B18*AL$3+AL$50*$C18*AL$3+AL$51*$D18*AL$3+AL$52*$E18*AL$3,IF($A18+$H$3*22=AL$7,AL$49*$B18*AL$3+AL$50*$C18*AL$3+AL$51*$D18*AL$3+AL$52*$E18*AL$3,IF($A18+$H$3*23=AL$7,AL$49*$B18*AL$3+AL$50*$C18*AL$3+AL$51*$D18*AL$3+AL$52*$E18*AL$3,IF($A18+$H$3*24=AL$7,AL$49*$B18*AL$3+AL$50*$C18*AL$3+AL$51*$D18*AL$3+AL$52*$E18*AL$3,IF($A18+$H$3*25=AL$7,AL$49*$B18*AL$3+AL$50*$C18*AL$3+AL$51*$D18*AL$3+AL$52*$E18*AL$3,IF($A18+$H$3*26=AL$7,AL$49*$B18*AL$3+AL$50*$C18*AL$3+AL$51*$D18*AL$3+AL$52*$E18*AL$3,IF($A18+$H$3*27=AL$7,AL$49*$B18*AL$3+AL$50*$C18*AL$3+AL$51*$D18*AL$3+AL$52*$E18*AL$3,IF($A18+$H$3*28=AL$7,AL$49*$B18*AL$3+AL$50*$C18*AL$3+AL$51*$D18*AL$3+AL$52*$E18*AL$3,IF($A18+$H$3*29=AL$7,AL$49*$B18*AL$3+AL$50*$C18*AL$3+AL$51*$D18*AL$3+AL$52*$E18*AL$3,IF($A18+$H$3*30=AL$7,AL$49*$B18*AL$3+AL$50*$C18*AL$3+AL$51*$D18*AL$3+AL$52*$E18*AL$3,IF($A18+$H$3*31=AL$7,AL$49*$B18*AL$3+AL$50*$C18*AL$3+AL$51*$D18*AL$3+AL$52*$E18*AL$3,IF($A18+$H$3*32=AL$7,AL$49*$B18*AL$3+AL$50*$C18*AL$3+AL$51*$D18*AL$3+AL$52*$E18*AL$3,IF($A18+$H$3*33=AL$7,AL$49*$B18*AL$3+AL$50*$C18*AL$3+AL$51*$D18*AL$3+AL$52*$E18*AL$3,IF($A18+$H$3*34=AL$7,AL$49*$B18*AL$3+AL$50*$C18*AL$3+AL$51*$D18*AL$3+AL$52*$E18*AL$3,IF($A18+$H$3*35=AL$7,AL$49*$B18*AL$3+AL$50*$C18*AL$3+AL$51*$D18*AL$3+AL$52*$E18*AL$3,IF($A18+$H$3*36=AL$7,AL$49*$B18*AL$3+AL$50*$C18*AL$3+AL$51*$D18*AL$3+AL$52*$E18*AL$3,IF($A18+$H$3*37=AL$7,AL$49*$B18*AL$3+AL$50*$C18*AL$3+AL$51*$D18*AL$3+AL$52*$E18*AL$3,IF($A18+$H$3*38=AL$7,AL$49*$B18*AL$3+AL$50*$C18*AL$3+AL$51*$D18*AL$3+AL$52*$E18*AL$3,IF($A18+$H$3*39=AL$7,AL$49*$B18*AL$3+AL$50*$C18*AL$3+AL$51*$D18*AL$3+AL$52*$E18*AL$3,IF($A18+$H$3*40=AL$7,AL$49*$B18*AL$3+AL$50*$C18*AL$3+AL$51*$D18*AL$3+AL$52*$E18*AL$3,0)))))))))))))))))))))))))))))))))))))))))*Warranty!$AC$47</f>
        <v>1291.3863428179816</v>
      </c>
      <c r="AM18" s="124">
        <f>IF($A18=AM$7,AM$49*$B18+AM$50*$C18+AM$51*$D18+AM$52*$E18,IF($A18+$H$3=AM$7,$A$5*$B18*AM$3+$B$5*$C18*AM$3+$C$5*$D18*AM$3+$D$5*$E18*AM$3,IF($A18+$H$3*2=AM$7,$A$5*$B18*AM$3+$B$5*$C18*AM$3+$C$5*$D18*AM$3+$D$5*$E18*AM$3,IF($A18+$H$3*3=AM$7,$A$5*$B18*AM$3+$B$5*$C18*AM$3+$C$5*$D18*AM$3+$D$5*$E18*AM$3,IF($A18+$H$3*4=AM$7,$A$5*$B18*AM$3+$B$5*$C18*AM$3+$C$5*$D18*AM$3+$D$5*$E18*AM$3,IF($A18+$H$3*5=AM$7,$A$5*$B18*AM$3+$B$5*$C18*AM$3+$C$5*$D18*AM$3+$D$5*$E18*AM$3,IF($A18+$H$3*6=AM$7,$A$5*$B18*AM$3+$B$5*$C18*AM$3+$C$5*$D18*AM$3+$D$5*$E18*AM$3,IF($A18+$H$3*7=AM$7,$A$5*$B18*AM$3+$B$5*$C18*AM$3+$C$5*$D18*AM$3+$D$5*$E18*AM$3,IF($A18+$H$3*8=AM$7,$A$5*$B18*AM$3+$B$5*$C18*AM$3+$C$5*$D18*AM$3+$D$5*$E18*AM$3,IF($A18+$H$3*9=AM$7,$A$5*$B18*AM$3+$B$5*$C18*AM$3+$C$5*$D18*AM$3+$D$5*$E18*AM$3,IF($A18+$H$3*10=AM$7,$A$5*$B18*AM$3+$B$5*$C18*AM$3+$C$5*$D18*AM$3+$D$5*$E18*AM$3,IF($A18+$H$3*11=AM$7,AM$55*$B18*AM$3+AM$56*$C18*AM$3+AM$57*$D18*AM$3+AM$58*$E18*AM$3,IF($A18+$H$3*12=AM$7,AM$55*$B18*AM$3+AM$56*$C18*AM$3+AM$57*$D18*AM$3+AM$58*$E18*AM$3,IF($A18+$H$3*13=AM$7,AM$55*$B18*AM$3+AM$56*$C18*AM$3+AM$57*$D18*AM$3+AM$58*$E18*AM$3,IF($A18+$H$3*14=AM$7,AM$55*$B18*AM$3+AM$56*$C18*AM$3+AM$57*$D18*AM$3+AM$58*$E18*AM$3,IF($A18+$H$3*15=AM$7,AM$55*$B18*AM$3+AM$56*$C18*AM$3+AM$57*$D18*AM$3+AM$58*$E18*AM$3,IF($A18+$H$3*16=AM$7,AM$60*$B18*AM$3+AM$61*$C18*AM$3+AM$62*$D18*AM$3+AM$63*$E18*AM$3,IF($A18+$H$3*17=AM$7,AM$60*$B18*AM$3+AM$61*$C18*AM$3+AM$62*$D18*AM$3+AM$63*$E18*AM$3,IF($A18+$H$3*18=AM$7,AM$60*$B18*AM$3+AM$61*$C18*AM$3+AM$62*$D18*AM$3+AM$63*$E18*AM$3,IF($A18+$H$3*19=AM$7,AM$60*$B18*AM$3+AM$61*$C18*AM$3+AM$62*$D18*AM$3+AM$63*$E18*AM$3,IF($A18+$H$3*20=AM$7,AM$60*$B18*AM$3+AM$61*$C18*AM$3+AM$62*$D18*AM$3+AM$63*$E18*AM$3,IF($A18+$H$3*21=AM$7,AM$49*$B18*AM$3+AM$50*$C18*AM$3+AM$51*$D18*AM$3+AM$52*$E18*AM$3,IF($A18+$H$3*22=AM$7,AM$49*$B18*AM$3+AM$50*$C18*AM$3+AM$51*$D18*AM$3+AM$52*$E18*AM$3,IF($A18+$H$3*23=AM$7,AM$49*$B18*AM$3+AM$50*$C18*AM$3+AM$51*$D18*AM$3+AM$52*$E18*AM$3,IF($A18+$H$3*24=AM$7,AM$49*$B18*AM$3+AM$50*$C18*AM$3+AM$51*$D18*AM$3+AM$52*$E18*AM$3,IF($A18+$H$3*25=AM$7,AM$49*$B18*AM$3+AM$50*$C18*AM$3+AM$51*$D18*AM$3+AM$52*$E18*AM$3,IF($A18+$H$3*26=AM$7,AM$49*$B18*AM$3+AM$50*$C18*AM$3+AM$51*$D18*AM$3+AM$52*$E18*AM$3,IF($A18+$H$3*27=AM$7,AM$49*$B18*AM$3+AM$50*$C18*AM$3+AM$51*$D18*AM$3+AM$52*$E18*AM$3,IF($A18+$H$3*28=AM$7,AM$49*$B18*AM$3+AM$50*$C18*AM$3+AM$51*$D18*AM$3+AM$52*$E18*AM$3,IF($A18+$H$3*29=AM$7,AM$49*$B18*AM$3+AM$50*$C18*AM$3+AM$51*$D18*AM$3+AM$52*$E18*AM$3,IF($A18+$H$3*30=AM$7,AM$49*$B18*AM$3+AM$50*$C18*AM$3+AM$51*$D18*AM$3+AM$52*$E18*AM$3,IF($A18+$H$3*31=AM$7,AM$49*$B18*AM$3+AM$50*$C18*AM$3+AM$51*$D18*AM$3+AM$52*$E18*AM$3,IF($A18+$H$3*32=AM$7,AM$49*$B18*AM$3+AM$50*$C18*AM$3+AM$51*$D18*AM$3+AM$52*$E18*AM$3,IF($A18+$H$3*33=AM$7,AM$49*$B18*AM$3+AM$50*$C18*AM$3+AM$51*$D18*AM$3+AM$52*$E18*AM$3,IF($A18+$H$3*34=AM$7,AM$49*$B18*AM$3+AM$50*$C18*AM$3+AM$51*$D18*AM$3+AM$52*$E18*AM$3,IF($A18+$H$3*35=AM$7,AM$49*$B18*AM$3+AM$50*$C18*AM$3+AM$51*$D18*AM$3+AM$52*$E18*AM$3,IF($A18+$H$3*36=AM$7,AM$49*$B18*AM$3+AM$50*$C18*AM$3+AM$51*$D18*AM$3+AM$52*$E18*AM$3,IF($A18+$H$3*37=AM$7,AM$49*$B18*AM$3+AM$50*$C18*AM$3+AM$51*$D18*AM$3+AM$52*$E18*AM$3,IF($A18+$H$3*38=AM$7,AM$49*$B18*AM$3+AM$50*$C18*AM$3+AM$51*$D18*AM$3+AM$52*$E18*AM$3,IF($A18+$H$3*39=AM$7,AM$49*$B18*AM$3+AM$50*$C18*AM$3+AM$51*$D18*AM$3+AM$52*$E18*AM$3,IF($A18+$H$3*40=AM$7,AM$49*$B18*AM$3+AM$50*$C18*AM$3+AM$51*$D18*AM$3+AM$52*$E18*AM$3,0)))))))))))))))))))))))))))))))))))))))))*Warranty!$AC$47</f>
        <v>1291.3863428179816</v>
      </c>
      <c r="AN18" s="124">
        <f>IF($A18=AN$7,AN$49*$B18+AN$50*$C18+AN$51*$D18+AN$52*$E18,IF($A18+$H$3=AN$7,$A$5*$B18*AN$3+$B$5*$C18*AN$3+$C$5*$D18*AN$3+$D$5*$E18*AN$3,IF($A18+$H$3*2=AN$7,$A$5*$B18*AN$3+$B$5*$C18*AN$3+$C$5*$D18*AN$3+$D$5*$E18*AN$3,IF($A18+$H$3*3=AN$7,$A$5*$B18*AN$3+$B$5*$C18*AN$3+$C$5*$D18*AN$3+$D$5*$E18*AN$3,IF($A18+$H$3*4=AN$7,$A$5*$B18*AN$3+$B$5*$C18*AN$3+$C$5*$D18*AN$3+$D$5*$E18*AN$3,IF($A18+$H$3*5=AN$7,$A$5*$B18*AN$3+$B$5*$C18*AN$3+$C$5*$D18*AN$3+$D$5*$E18*AN$3,IF($A18+$H$3*6=AN$7,$A$5*$B18*AN$3+$B$5*$C18*AN$3+$C$5*$D18*AN$3+$D$5*$E18*AN$3,IF($A18+$H$3*7=AN$7,$A$5*$B18*AN$3+$B$5*$C18*AN$3+$C$5*$D18*AN$3+$D$5*$E18*AN$3,IF($A18+$H$3*8=AN$7,$A$5*$B18*AN$3+$B$5*$C18*AN$3+$C$5*$D18*AN$3+$D$5*$E18*AN$3,IF($A18+$H$3*9=AN$7,$A$5*$B18*AN$3+$B$5*$C18*AN$3+$C$5*$D18*AN$3+$D$5*$E18*AN$3,IF($A18+$H$3*10=AN$7,$A$5*$B18*AN$3+$B$5*$C18*AN$3+$C$5*$D18*AN$3+$D$5*$E18*AN$3,IF($A18+$H$3*11=AN$7,AN$55*$B18*AN$3+AN$56*$C18*AN$3+AN$57*$D18*AN$3+AN$58*$E18*AN$3,IF($A18+$H$3*12=AN$7,AN$55*$B18*AN$3+AN$56*$C18*AN$3+AN$57*$D18*AN$3+AN$58*$E18*AN$3,IF($A18+$H$3*13=AN$7,AN$55*$B18*AN$3+AN$56*$C18*AN$3+AN$57*$D18*AN$3+AN$58*$E18*AN$3,IF($A18+$H$3*14=AN$7,AN$55*$B18*AN$3+AN$56*$C18*AN$3+AN$57*$D18*AN$3+AN$58*$E18*AN$3,IF($A18+$H$3*15=AN$7,AN$55*$B18*AN$3+AN$56*$C18*AN$3+AN$57*$D18*AN$3+AN$58*$E18*AN$3,IF($A18+$H$3*16=AN$7,AN$60*$B18*AN$3+AN$61*$C18*AN$3+AN$62*$D18*AN$3+AN$63*$E18*AN$3,IF($A18+$H$3*17=AN$7,AN$60*$B18*AN$3+AN$61*$C18*AN$3+AN$62*$D18*AN$3+AN$63*$E18*AN$3,IF($A18+$H$3*18=AN$7,AN$60*$B18*AN$3+AN$61*$C18*AN$3+AN$62*$D18*AN$3+AN$63*$E18*AN$3,IF($A18+$H$3*19=AN$7,AN$60*$B18*AN$3+AN$61*$C18*AN$3+AN$62*$D18*AN$3+AN$63*$E18*AN$3,IF($A18+$H$3*20=AN$7,AN$60*$B18*AN$3+AN$61*$C18*AN$3+AN$62*$D18*AN$3+AN$63*$E18*AN$3,IF($A18+$H$3*21=AN$7,AN$49*$B18*AN$3+AN$50*$C18*AN$3+AN$51*$D18*AN$3+AN$52*$E18*AN$3,IF($A18+$H$3*22=AN$7,AN$49*$B18*AN$3+AN$50*$C18*AN$3+AN$51*$D18*AN$3+AN$52*$E18*AN$3,IF($A18+$H$3*23=AN$7,AN$49*$B18*AN$3+AN$50*$C18*AN$3+AN$51*$D18*AN$3+AN$52*$E18*AN$3,IF($A18+$H$3*24=AN$7,AN$49*$B18*AN$3+AN$50*$C18*AN$3+AN$51*$D18*AN$3+AN$52*$E18*AN$3,IF($A18+$H$3*25=AN$7,AN$49*$B18*AN$3+AN$50*$C18*AN$3+AN$51*$D18*AN$3+AN$52*$E18*AN$3,IF($A18+$H$3*26=AN$7,AN$49*$B18*AN$3+AN$50*$C18*AN$3+AN$51*$D18*AN$3+AN$52*$E18*AN$3,IF($A18+$H$3*27=AN$7,AN$49*$B18*AN$3+AN$50*$C18*AN$3+AN$51*$D18*AN$3+AN$52*$E18*AN$3,IF($A18+$H$3*28=AN$7,AN$49*$B18*AN$3+AN$50*$C18*AN$3+AN$51*$D18*AN$3+AN$52*$E18*AN$3,IF($A18+$H$3*29=AN$7,AN$49*$B18*AN$3+AN$50*$C18*AN$3+AN$51*$D18*AN$3+AN$52*$E18*AN$3,IF($A18+$H$3*30=AN$7,AN$49*$B18*AN$3+AN$50*$C18*AN$3+AN$51*$D18*AN$3+AN$52*$E18*AN$3,IF($A18+$H$3*31=AN$7,AN$49*$B18*AN$3+AN$50*$C18*AN$3+AN$51*$D18*AN$3+AN$52*$E18*AN$3,IF($A18+$H$3*32=AN$7,AN$49*$B18*AN$3+AN$50*$C18*AN$3+AN$51*$D18*AN$3+AN$52*$E18*AN$3,IF($A18+$H$3*33=AN$7,AN$49*$B18*AN$3+AN$50*$C18*AN$3+AN$51*$D18*AN$3+AN$52*$E18*AN$3,IF($A18+$H$3*34=AN$7,AN$49*$B18*AN$3+AN$50*$C18*AN$3+AN$51*$D18*AN$3+AN$52*$E18*AN$3,IF($A18+$H$3*35=AN$7,AN$49*$B18*AN$3+AN$50*$C18*AN$3+AN$51*$D18*AN$3+AN$52*$E18*AN$3,IF($A18+$H$3*36=AN$7,AN$49*$B18*AN$3+AN$50*$C18*AN$3+AN$51*$D18*AN$3+AN$52*$E18*AN$3,IF($A18+$H$3*37=AN$7,AN$49*$B18*AN$3+AN$50*$C18*AN$3+AN$51*$D18*AN$3+AN$52*$E18*AN$3,IF($A18+$H$3*38=AN$7,AN$49*$B18*AN$3+AN$50*$C18*AN$3+AN$51*$D18*AN$3+AN$52*$E18*AN$3,IF($A18+$H$3*39=AN$7,AN$49*$B18*AN$3+AN$50*$C18*AN$3+AN$51*$D18*AN$3+AN$52*$E18*AN$3,IF($A18+$H$3*40=AN$7,AN$49*$B18*AN$3+AN$50*$C18*AN$3+AN$51*$D18*AN$3+AN$52*$E18*AN$3,0)))))))))))))))))))))))))))))))))))))))))*Warranty!$AC$47</f>
        <v>1291.3863428179816</v>
      </c>
      <c r="AO18" s="124">
        <f>IF($A18=AO$7,AO$49*$B18+AO$50*$C18+AO$51*$D18+AO$52*$E18,IF($A18+$H$3=AO$7,$A$5*$B18*AO$3+$B$5*$C18*AO$3+$C$5*$D18*AO$3+$D$5*$E18*AO$3,IF($A18+$H$3*2=AO$7,$A$5*$B18*AO$3+$B$5*$C18*AO$3+$C$5*$D18*AO$3+$D$5*$E18*AO$3,IF($A18+$H$3*3=AO$7,$A$5*$B18*AO$3+$B$5*$C18*AO$3+$C$5*$D18*AO$3+$D$5*$E18*AO$3,IF($A18+$H$3*4=AO$7,$A$5*$B18*AO$3+$B$5*$C18*AO$3+$C$5*$D18*AO$3+$D$5*$E18*AO$3,IF($A18+$H$3*5=AO$7,$A$5*$B18*AO$3+$B$5*$C18*AO$3+$C$5*$D18*AO$3+$D$5*$E18*AO$3,IF($A18+$H$3*6=AO$7,$A$5*$B18*AO$3+$B$5*$C18*AO$3+$C$5*$D18*AO$3+$D$5*$E18*AO$3,IF($A18+$H$3*7=AO$7,$A$5*$B18*AO$3+$B$5*$C18*AO$3+$C$5*$D18*AO$3+$D$5*$E18*AO$3,IF($A18+$H$3*8=AO$7,$A$5*$B18*AO$3+$B$5*$C18*AO$3+$C$5*$D18*AO$3+$D$5*$E18*AO$3,IF($A18+$H$3*9=AO$7,$A$5*$B18*AO$3+$B$5*$C18*AO$3+$C$5*$D18*AO$3+$D$5*$E18*AO$3,IF($A18+$H$3*10=AO$7,$A$5*$B18*AO$3+$B$5*$C18*AO$3+$C$5*$D18*AO$3+$D$5*$E18*AO$3,IF($A18+$H$3*11=AO$7,AO$55*$B18*AO$3+AO$56*$C18*AO$3+AO$57*$D18*AO$3+AO$58*$E18*AO$3,IF($A18+$H$3*12=AO$7,AO$55*$B18*AO$3+AO$56*$C18*AO$3+AO$57*$D18*AO$3+AO$58*$E18*AO$3,IF($A18+$H$3*13=AO$7,AO$55*$B18*AO$3+AO$56*$C18*AO$3+AO$57*$D18*AO$3+AO$58*$E18*AO$3,IF($A18+$H$3*14=AO$7,AO$55*$B18*AO$3+AO$56*$C18*AO$3+AO$57*$D18*AO$3+AO$58*$E18*AO$3,IF($A18+$H$3*15=AO$7,AO$55*$B18*AO$3+AO$56*$C18*AO$3+AO$57*$D18*AO$3+AO$58*$E18*AO$3,IF($A18+$H$3*16=AO$7,AO$60*$B18*AO$3+AO$61*$C18*AO$3+AO$62*$D18*AO$3+AO$63*$E18*AO$3,IF($A18+$H$3*17=AO$7,AO$60*$B18*AO$3+AO$61*$C18*AO$3+AO$62*$D18*AO$3+AO$63*$E18*AO$3,IF($A18+$H$3*18=AO$7,AO$60*$B18*AO$3+AO$61*$C18*AO$3+AO$62*$D18*AO$3+AO$63*$E18*AO$3,IF($A18+$H$3*19=AO$7,AO$60*$B18*AO$3+AO$61*$C18*AO$3+AO$62*$D18*AO$3+AO$63*$E18*AO$3,IF($A18+$H$3*20=AO$7,AO$60*$B18*AO$3+AO$61*$C18*AO$3+AO$62*$D18*AO$3+AO$63*$E18*AO$3,IF($A18+$H$3*21=AO$7,AO$49*$B18*AO$3+AO$50*$C18*AO$3+AO$51*$D18*AO$3+AO$52*$E18*AO$3,IF($A18+$H$3*22=AO$7,AO$49*$B18*AO$3+AO$50*$C18*AO$3+AO$51*$D18*AO$3+AO$52*$E18*AO$3,IF($A18+$H$3*23=AO$7,AO$49*$B18*AO$3+AO$50*$C18*AO$3+AO$51*$D18*AO$3+AO$52*$E18*AO$3,IF($A18+$H$3*24=AO$7,AO$49*$B18*AO$3+AO$50*$C18*AO$3+AO$51*$D18*AO$3+AO$52*$E18*AO$3,IF($A18+$H$3*25=AO$7,AO$49*$B18*AO$3+AO$50*$C18*AO$3+AO$51*$D18*AO$3+AO$52*$E18*AO$3,IF($A18+$H$3*26=AO$7,AO$49*$B18*AO$3+AO$50*$C18*AO$3+AO$51*$D18*AO$3+AO$52*$E18*AO$3,IF($A18+$H$3*27=AO$7,AO$49*$B18*AO$3+AO$50*$C18*AO$3+AO$51*$D18*AO$3+AO$52*$E18*AO$3,IF($A18+$H$3*28=AO$7,AO$49*$B18*AO$3+AO$50*$C18*AO$3+AO$51*$D18*AO$3+AO$52*$E18*AO$3,IF($A18+$H$3*29=AO$7,AO$49*$B18*AO$3+AO$50*$C18*AO$3+AO$51*$D18*AO$3+AO$52*$E18*AO$3,IF($A18+$H$3*30=AO$7,AO$49*$B18*AO$3+AO$50*$C18*AO$3+AO$51*$D18*AO$3+AO$52*$E18*AO$3,IF($A18+$H$3*31=AO$7,AO$49*$B18*AO$3+AO$50*$C18*AO$3+AO$51*$D18*AO$3+AO$52*$E18*AO$3,IF($A18+$H$3*32=AO$7,AO$49*$B18*AO$3+AO$50*$C18*AO$3+AO$51*$D18*AO$3+AO$52*$E18*AO$3,IF($A18+$H$3*33=AO$7,AO$49*$B18*AO$3+AO$50*$C18*AO$3+AO$51*$D18*AO$3+AO$52*$E18*AO$3,IF($A18+$H$3*34=AO$7,AO$49*$B18*AO$3+AO$50*$C18*AO$3+AO$51*$D18*AO$3+AO$52*$E18*AO$3,IF($A18+$H$3*35=AO$7,AO$49*$B18*AO$3+AO$50*$C18*AO$3+AO$51*$D18*AO$3+AO$52*$E18*AO$3,IF($A18+$H$3*36=AO$7,AO$49*$B18*AO$3+AO$50*$C18*AO$3+AO$51*$D18*AO$3+AO$52*$E18*AO$3,IF($A18+$H$3*37=AO$7,AO$49*$B18*AO$3+AO$50*$C18*AO$3+AO$51*$D18*AO$3+AO$52*$E18*AO$3,IF($A18+$H$3*38=AO$7,AO$49*$B18*AO$3+AO$50*$C18*AO$3+AO$51*$D18*AO$3+AO$52*$E18*AO$3,IF($A18+$H$3*39=AO$7,AO$49*$B18*AO$3+AO$50*$C18*AO$3+AO$51*$D18*AO$3+AO$52*$E18*AO$3,IF($A18+$H$3*40=AO$7,AO$49*$B18*AO$3+AO$50*$C18*AO$3+AO$51*$D18*AO$3+AO$52*$E18*AO$3,0)))))))))))))))))))))))))))))))))))))))))*Warranty!$AD$47</f>
        <v>1323.1743143335009</v>
      </c>
      <c r="AP18" s="124">
        <f>IF($A18=AP$7,AP$49*$B18+AP$50*$C18+AP$51*$D18+AP$52*$E18,IF($A18+$H$3=AP$7,$A$5*$B18*AP$3+$B$5*$C18*AP$3+$C$5*$D18*AP$3+$D$5*$E18*AP$3,IF($A18+$H$3*2=AP$7,$A$5*$B18*AP$3+$B$5*$C18*AP$3+$C$5*$D18*AP$3+$D$5*$E18*AP$3,IF($A18+$H$3*3=AP$7,$A$5*$B18*AP$3+$B$5*$C18*AP$3+$C$5*$D18*AP$3+$D$5*$E18*AP$3,IF($A18+$H$3*4=AP$7,$A$5*$B18*AP$3+$B$5*$C18*AP$3+$C$5*$D18*AP$3+$D$5*$E18*AP$3,IF($A18+$H$3*5=AP$7,$A$5*$B18*AP$3+$B$5*$C18*AP$3+$C$5*$D18*AP$3+$D$5*$E18*AP$3,IF($A18+$H$3*6=AP$7,$A$5*$B18*AP$3+$B$5*$C18*AP$3+$C$5*$D18*AP$3+$D$5*$E18*AP$3,IF($A18+$H$3*7=AP$7,$A$5*$B18*AP$3+$B$5*$C18*AP$3+$C$5*$D18*AP$3+$D$5*$E18*AP$3,IF($A18+$H$3*8=AP$7,$A$5*$B18*AP$3+$B$5*$C18*AP$3+$C$5*$D18*AP$3+$D$5*$E18*AP$3,IF($A18+$H$3*9=AP$7,$A$5*$B18*AP$3+$B$5*$C18*AP$3+$C$5*$D18*AP$3+$D$5*$E18*AP$3,IF($A18+$H$3*10=AP$7,$A$5*$B18*AP$3+$B$5*$C18*AP$3+$C$5*$D18*AP$3+$D$5*$E18*AP$3,IF($A18+$H$3*11=AP$7,AP$55*$B18*AP$3+AP$56*$C18*AP$3+AP$57*$D18*AP$3+AP$58*$E18*AP$3,IF($A18+$H$3*12=AP$7,AP$55*$B18*AP$3+AP$56*$C18*AP$3+AP$57*$D18*AP$3+AP$58*$E18*AP$3,IF($A18+$H$3*13=AP$7,AP$55*$B18*AP$3+AP$56*$C18*AP$3+AP$57*$D18*AP$3+AP$58*$E18*AP$3,IF($A18+$H$3*14=AP$7,AP$55*$B18*AP$3+AP$56*$C18*AP$3+AP$57*$D18*AP$3+AP$58*$E18*AP$3,IF($A18+$H$3*15=AP$7,AP$55*$B18*AP$3+AP$56*$C18*AP$3+AP$57*$D18*AP$3+AP$58*$E18*AP$3,IF($A18+$H$3*16=AP$7,AP$60*$B18*AP$3+AP$61*$C18*AP$3+AP$62*$D18*AP$3+AP$63*$E18*AP$3,IF($A18+$H$3*17=AP$7,AP$60*$B18*AP$3+AP$61*$C18*AP$3+AP$62*$D18*AP$3+AP$63*$E18*AP$3,IF($A18+$H$3*18=AP$7,AP$60*$B18*AP$3+AP$61*$C18*AP$3+AP$62*$D18*AP$3+AP$63*$E18*AP$3,IF($A18+$H$3*19=AP$7,AP$60*$B18*AP$3+AP$61*$C18*AP$3+AP$62*$D18*AP$3+AP$63*$E18*AP$3,IF($A18+$H$3*20=AP$7,AP$60*$B18*AP$3+AP$61*$C18*AP$3+AP$62*$D18*AP$3+AP$63*$E18*AP$3,IF($A18+$H$3*21=AP$7,AP$49*$B18*AP$3+AP$50*$C18*AP$3+AP$51*$D18*AP$3+AP$52*$E18*AP$3,IF($A18+$H$3*22=AP$7,AP$49*$B18*AP$3+AP$50*$C18*AP$3+AP$51*$D18*AP$3+AP$52*$E18*AP$3,IF($A18+$H$3*23=AP$7,AP$49*$B18*AP$3+AP$50*$C18*AP$3+AP$51*$D18*AP$3+AP$52*$E18*AP$3,IF($A18+$H$3*24=AP$7,AP$49*$B18*AP$3+AP$50*$C18*AP$3+AP$51*$D18*AP$3+AP$52*$E18*AP$3,IF($A18+$H$3*25=AP$7,AP$49*$B18*AP$3+AP$50*$C18*AP$3+AP$51*$D18*AP$3+AP$52*$E18*AP$3,IF($A18+$H$3*26=AP$7,AP$49*$B18*AP$3+AP$50*$C18*AP$3+AP$51*$D18*AP$3+AP$52*$E18*AP$3,IF($A18+$H$3*27=AP$7,AP$49*$B18*AP$3+AP$50*$C18*AP$3+AP$51*$D18*AP$3+AP$52*$E18*AP$3,IF($A18+$H$3*28=AP$7,AP$49*$B18*AP$3+AP$50*$C18*AP$3+AP$51*$D18*AP$3+AP$52*$E18*AP$3,IF($A18+$H$3*29=AP$7,AP$49*$B18*AP$3+AP$50*$C18*AP$3+AP$51*$D18*AP$3+AP$52*$E18*AP$3,IF($A18+$H$3*30=AP$7,AP$49*$B18*AP$3+AP$50*$C18*AP$3+AP$51*$D18*AP$3+AP$52*$E18*AP$3,IF($A18+$H$3*31=AP$7,AP$49*$B18*AP$3+AP$50*$C18*AP$3+AP$51*$D18*AP$3+AP$52*$E18*AP$3,IF($A18+$H$3*32=AP$7,AP$49*$B18*AP$3+AP$50*$C18*AP$3+AP$51*$D18*AP$3+AP$52*$E18*AP$3,IF($A18+$H$3*33=AP$7,AP$49*$B18*AP$3+AP$50*$C18*AP$3+AP$51*$D18*AP$3+AP$52*$E18*AP$3,IF($A18+$H$3*34=AP$7,AP$49*$B18*AP$3+AP$50*$C18*AP$3+AP$51*$D18*AP$3+AP$52*$E18*AP$3,IF($A18+$H$3*35=AP$7,AP$49*$B18*AP$3+AP$50*$C18*AP$3+AP$51*$D18*AP$3+AP$52*$E18*AP$3,IF($A18+$H$3*36=AP$7,AP$49*$B18*AP$3+AP$50*$C18*AP$3+AP$51*$D18*AP$3+AP$52*$E18*AP$3,IF($A18+$H$3*37=AP$7,AP$49*$B18*AP$3+AP$50*$C18*AP$3+AP$51*$D18*AP$3+AP$52*$E18*AP$3,IF($A18+$H$3*38=AP$7,AP$49*$B18*AP$3+AP$50*$C18*AP$3+AP$51*$D18*AP$3+AP$52*$E18*AP$3,IF($A18+$H$3*39=AP$7,AP$49*$B18*AP$3+AP$50*$C18*AP$3+AP$51*$D18*AP$3+AP$52*$E18*AP$3,IF($A18+$H$3*40=AP$7,AP$49*$B18*AP$3+AP$50*$C18*AP$3+AP$51*$D18*AP$3+AP$52*$E18*AP$3,0)))))))))))))))))))))))))))))))))))))))))*Warranty!$AD$47</f>
        <v>1323.1743143335009</v>
      </c>
      <c r="AQ18" s="124">
        <f>IF($A18=AQ$7,AQ$49*$B18+AQ$50*$C18+AQ$51*$D18+AQ$52*$E18,IF($A18+$H$3=AQ$7,$A$5*$B18*AQ$3+$B$5*$C18*AQ$3+$C$5*$D18*AQ$3+$D$5*$E18*AQ$3,IF($A18+$H$3*2=AQ$7,$A$5*$B18*AQ$3+$B$5*$C18*AQ$3+$C$5*$D18*AQ$3+$D$5*$E18*AQ$3,IF($A18+$H$3*3=AQ$7,$A$5*$B18*AQ$3+$B$5*$C18*AQ$3+$C$5*$D18*AQ$3+$D$5*$E18*AQ$3,IF($A18+$H$3*4=AQ$7,$A$5*$B18*AQ$3+$B$5*$C18*AQ$3+$C$5*$D18*AQ$3+$D$5*$E18*AQ$3,IF($A18+$H$3*5=AQ$7,$A$5*$B18*AQ$3+$B$5*$C18*AQ$3+$C$5*$D18*AQ$3+$D$5*$E18*AQ$3,IF($A18+$H$3*6=AQ$7,$A$5*$B18*AQ$3+$B$5*$C18*AQ$3+$C$5*$D18*AQ$3+$D$5*$E18*AQ$3,IF($A18+$H$3*7=AQ$7,$A$5*$B18*AQ$3+$B$5*$C18*AQ$3+$C$5*$D18*AQ$3+$D$5*$E18*AQ$3,IF($A18+$H$3*8=AQ$7,$A$5*$B18*AQ$3+$B$5*$C18*AQ$3+$C$5*$D18*AQ$3+$D$5*$E18*AQ$3,IF($A18+$H$3*9=AQ$7,$A$5*$B18*AQ$3+$B$5*$C18*AQ$3+$C$5*$D18*AQ$3+$D$5*$E18*AQ$3,IF($A18+$H$3*10=AQ$7,$A$5*$B18*AQ$3+$B$5*$C18*AQ$3+$C$5*$D18*AQ$3+$D$5*$E18*AQ$3,IF($A18+$H$3*11=AQ$7,AQ$55*$B18*AQ$3+AQ$56*$C18*AQ$3+AQ$57*$D18*AQ$3+AQ$58*$E18*AQ$3,IF($A18+$H$3*12=AQ$7,AQ$55*$B18*AQ$3+AQ$56*$C18*AQ$3+AQ$57*$D18*AQ$3+AQ$58*$E18*AQ$3,IF($A18+$H$3*13=AQ$7,AQ$55*$B18*AQ$3+AQ$56*$C18*AQ$3+AQ$57*$D18*AQ$3+AQ$58*$E18*AQ$3,IF($A18+$H$3*14=AQ$7,AQ$55*$B18*AQ$3+AQ$56*$C18*AQ$3+AQ$57*$D18*AQ$3+AQ$58*$E18*AQ$3,IF($A18+$H$3*15=AQ$7,AQ$55*$B18*AQ$3+AQ$56*$C18*AQ$3+AQ$57*$D18*AQ$3+AQ$58*$E18*AQ$3,IF($A18+$H$3*16=AQ$7,AQ$60*$B18*AQ$3+AQ$61*$C18*AQ$3+AQ$62*$D18*AQ$3+AQ$63*$E18*AQ$3,IF($A18+$H$3*17=AQ$7,AQ$60*$B18*AQ$3+AQ$61*$C18*AQ$3+AQ$62*$D18*AQ$3+AQ$63*$E18*AQ$3,IF($A18+$H$3*18=AQ$7,AQ$60*$B18*AQ$3+AQ$61*$C18*AQ$3+AQ$62*$D18*AQ$3+AQ$63*$E18*AQ$3,IF($A18+$H$3*19=AQ$7,AQ$60*$B18*AQ$3+AQ$61*$C18*AQ$3+AQ$62*$D18*AQ$3+AQ$63*$E18*AQ$3,IF($A18+$H$3*20=AQ$7,AQ$60*$B18*AQ$3+AQ$61*$C18*AQ$3+AQ$62*$D18*AQ$3+AQ$63*$E18*AQ$3,IF($A18+$H$3*21=AQ$7,AQ$49*$B18*AQ$3+AQ$50*$C18*AQ$3+AQ$51*$D18*AQ$3+AQ$52*$E18*AQ$3,IF($A18+$H$3*22=AQ$7,AQ$49*$B18*AQ$3+AQ$50*$C18*AQ$3+AQ$51*$D18*AQ$3+AQ$52*$E18*AQ$3,IF($A18+$H$3*23=AQ$7,AQ$49*$B18*AQ$3+AQ$50*$C18*AQ$3+AQ$51*$D18*AQ$3+AQ$52*$E18*AQ$3,IF($A18+$H$3*24=AQ$7,AQ$49*$B18*AQ$3+AQ$50*$C18*AQ$3+AQ$51*$D18*AQ$3+AQ$52*$E18*AQ$3,IF($A18+$H$3*25=AQ$7,AQ$49*$B18*AQ$3+AQ$50*$C18*AQ$3+AQ$51*$D18*AQ$3+AQ$52*$E18*AQ$3,IF($A18+$H$3*26=AQ$7,AQ$49*$B18*AQ$3+AQ$50*$C18*AQ$3+AQ$51*$D18*AQ$3+AQ$52*$E18*AQ$3,IF($A18+$H$3*27=AQ$7,AQ$49*$B18*AQ$3+AQ$50*$C18*AQ$3+AQ$51*$D18*AQ$3+AQ$52*$E18*AQ$3,IF($A18+$H$3*28=AQ$7,AQ$49*$B18*AQ$3+AQ$50*$C18*AQ$3+AQ$51*$D18*AQ$3+AQ$52*$E18*AQ$3,IF($A18+$H$3*29=AQ$7,AQ$49*$B18*AQ$3+AQ$50*$C18*AQ$3+AQ$51*$D18*AQ$3+AQ$52*$E18*AQ$3,IF($A18+$H$3*30=AQ$7,AQ$49*$B18*AQ$3+AQ$50*$C18*AQ$3+AQ$51*$D18*AQ$3+AQ$52*$E18*AQ$3,IF($A18+$H$3*31=AQ$7,AQ$49*$B18*AQ$3+AQ$50*$C18*AQ$3+AQ$51*$D18*AQ$3+AQ$52*$E18*AQ$3,IF($A18+$H$3*32=AQ$7,AQ$49*$B18*AQ$3+AQ$50*$C18*AQ$3+AQ$51*$D18*AQ$3+AQ$52*$E18*AQ$3,IF($A18+$H$3*33=AQ$7,AQ$49*$B18*AQ$3+AQ$50*$C18*AQ$3+AQ$51*$D18*AQ$3+AQ$52*$E18*AQ$3,IF($A18+$H$3*34=AQ$7,AQ$49*$B18*AQ$3+AQ$50*$C18*AQ$3+AQ$51*$D18*AQ$3+AQ$52*$E18*AQ$3,IF($A18+$H$3*35=AQ$7,AQ$49*$B18*AQ$3+AQ$50*$C18*AQ$3+AQ$51*$D18*AQ$3+AQ$52*$E18*AQ$3,IF($A18+$H$3*36=AQ$7,AQ$49*$B18*AQ$3+AQ$50*$C18*AQ$3+AQ$51*$D18*AQ$3+AQ$52*$E18*AQ$3,IF($A18+$H$3*37=AQ$7,AQ$49*$B18*AQ$3+AQ$50*$C18*AQ$3+AQ$51*$D18*AQ$3+AQ$52*$E18*AQ$3,IF($A18+$H$3*38=AQ$7,AQ$49*$B18*AQ$3+AQ$50*$C18*AQ$3+AQ$51*$D18*AQ$3+AQ$52*$E18*AQ$3,IF($A18+$H$3*39=AQ$7,AQ$49*$B18*AQ$3+AQ$50*$C18*AQ$3+AQ$51*$D18*AQ$3+AQ$52*$E18*AQ$3,IF($A18+$H$3*40=AQ$7,AQ$49*$B18*AQ$3+AQ$50*$C18*AQ$3+AQ$51*$D18*AQ$3+AQ$52*$E18*AQ$3,0)))))))))))))))))))))))))))))))))))))))))*Warranty!$AD$47</f>
        <v>1323.1743143335009</v>
      </c>
      <c r="AR18" s="124">
        <f>IF($A18=AR$7,AR$49*$B18+AR$50*$C18+AR$51*$D18+AR$52*$E18,IF($A18+$H$3=AR$7,$A$5*$B18*AR$3+$B$5*$C18*AR$3+$C$5*$D18*AR$3+$D$5*$E18*AR$3,IF($A18+$H$3*2=AR$7,$A$5*$B18*AR$3+$B$5*$C18*AR$3+$C$5*$D18*AR$3+$D$5*$E18*AR$3,IF($A18+$H$3*3=AR$7,$A$5*$B18*AR$3+$B$5*$C18*AR$3+$C$5*$D18*AR$3+$D$5*$E18*AR$3,IF($A18+$H$3*4=AR$7,$A$5*$B18*AR$3+$B$5*$C18*AR$3+$C$5*$D18*AR$3+$D$5*$E18*AR$3,IF($A18+$H$3*5=AR$7,$A$5*$B18*AR$3+$B$5*$C18*AR$3+$C$5*$D18*AR$3+$D$5*$E18*AR$3,IF($A18+$H$3*6=AR$7,$A$5*$B18*AR$3+$B$5*$C18*AR$3+$C$5*$D18*AR$3+$D$5*$E18*AR$3,IF($A18+$H$3*7=AR$7,$A$5*$B18*AR$3+$B$5*$C18*AR$3+$C$5*$D18*AR$3+$D$5*$E18*AR$3,IF($A18+$H$3*8=AR$7,$A$5*$B18*AR$3+$B$5*$C18*AR$3+$C$5*$D18*AR$3+$D$5*$E18*AR$3,IF($A18+$H$3*9=AR$7,$A$5*$B18*AR$3+$B$5*$C18*AR$3+$C$5*$D18*AR$3+$D$5*$E18*AR$3,IF($A18+$H$3*10=AR$7,$A$5*$B18*AR$3+$B$5*$C18*AR$3+$C$5*$D18*AR$3+$D$5*$E18*AR$3,IF($A18+$H$3*11=AR$7,AR$55*$B18*AR$3+AR$56*$C18*AR$3+AR$57*$D18*AR$3+AR$58*$E18*AR$3,IF($A18+$H$3*12=AR$7,AR$55*$B18*AR$3+AR$56*$C18*AR$3+AR$57*$D18*AR$3+AR$58*$E18*AR$3,IF($A18+$H$3*13=AR$7,AR$55*$B18*AR$3+AR$56*$C18*AR$3+AR$57*$D18*AR$3+AR$58*$E18*AR$3,IF($A18+$H$3*14=AR$7,AR$55*$B18*AR$3+AR$56*$C18*AR$3+AR$57*$D18*AR$3+AR$58*$E18*AR$3,IF($A18+$H$3*15=AR$7,AR$55*$B18*AR$3+AR$56*$C18*AR$3+AR$57*$D18*AR$3+AR$58*$E18*AR$3,IF($A18+$H$3*16=AR$7,AR$60*$B18*AR$3+AR$61*$C18*AR$3+AR$62*$D18*AR$3+AR$63*$E18*AR$3,IF($A18+$H$3*17=AR$7,AR$60*$B18*AR$3+AR$61*$C18*AR$3+AR$62*$D18*AR$3+AR$63*$E18*AR$3,IF($A18+$H$3*18=AR$7,AR$60*$B18*AR$3+AR$61*$C18*AR$3+AR$62*$D18*AR$3+AR$63*$E18*AR$3,IF($A18+$H$3*19=AR$7,AR$60*$B18*AR$3+AR$61*$C18*AR$3+AR$62*$D18*AR$3+AR$63*$E18*AR$3,IF($A18+$H$3*20=AR$7,AR$60*$B18*AR$3+AR$61*$C18*AR$3+AR$62*$D18*AR$3+AR$63*$E18*AR$3,IF($A18+$H$3*21=AR$7,AR$49*$B18*AR$3+AR$50*$C18*AR$3+AR$51*$D18*AR$3+AR$52*$E18*AR$3,IF($A18+$H$3*22=AR$7,AR$49*$B18*AR$3+AR$50*$C18*AR$3+AR$51*$D18*AR$3+AR$52*$E18*AR$3,IF($A18+$H$3*23=AR$7,AR$49*$B18*AR$3+AR$50*$C18*AR$3+AR$51*$D18*AR$3+AR$52*$E18*AR$3,IF($A18+$H$3*24=AR$7,AR$49*$B18*AR$3+AR$50*$C18*AR$3+AR$51*$D18*AR$3+AR$52*$E18*AR$3,IF($A18+$H$3*25=AR$7,AR$49*$B18*AR$3+AR$50*$C18*AR$3+AR$51*$D18*AR$3+AR$52*$E18*AR$3,IF($A18+$H$3*26=AR$7,AR$49*$B18*AR$3+AR$50*$C18*AR$3+AR$51*$D18*AR$3+AR$52*$E18*AR$3,IF($A18+$H$3*27=AR$7,AR$49*$B18*AR$3+AR$50*$C18*AR$3+AR$51*$D18*AR$3+AR$52*$E18*AR$3,IF($A18+$H$3*28=AR$7,AR$49*$B18*AR$3+AR$50*$C18*AR$3+AR$51*$D18*AR$3+AR$52*$E18*AR$3,IF($A18+$H$3*29=AR$7,AR$49*$B18*AR$3+AR$50*$C18*AR$3+AR$51*$D18*AR$3+AR$52*$E18*AR$3,IF($A18+$H$3*30=AR$7,AR$49*$B18*AR$3+AR$50*$C18*AR$3+AR$51*$D18*AR$3+AR$52*$E18*AR$3,IF($A18+$H$3*31=AR$7,AR$49*$B18*AR$3+AR$50*$C18*AR$3+AR$51*$D18*AR$3+AR$52*$E18*AR$3,IF($A18+$H$3*32=AR$7,AR$49*$B18*AR$3+AR$50*$C18*AR$3+AR$51*$D18*AR$3+AR$52*$E18*AR$3,IF($A18+$H$3*33=AR$7,AR$49*$B18*AR$3+AR$50*$C18*AR$3+AR$51*$D18*AR$3+AR$52*$E18*AR$3,IF($A18+$H$3*34=AR$7,AR$49*$B18*AR$3+AR$50*$C18*AR$3+AR$51*$D18*AR$3+AR$52*$E18*AR$3,IF($A18+$H$3*35=AR$7,AR$49*$B18*AR$3+AR$50*$C18*AR$3+AR$51*$D18*AR$3+AR$52*$E18*AR$3,IF($A18+$H$3*36=AR$7,AR$49*$B18*AR$3+AR$50*$C18*AR$3+AR$51*$D18*AR$3+AR$52*$E18*AR$3,IF($A18+$H$3*37=AR$7,AR$49*$B18*AR$3+AR$50*$C18*AR$3+AR$51*$D18*AR$3+AR$52*$E18*AR$3,IF($A18+$H$3*38=AR$7,AR$49*$B18*AR$3+AR$50*$C18*AR$3+AR$51*$D18*AR$3+AR$52*$E18*AR$3,IF($A18+$H$3*39=AR$7,AR$49*$B18*AR$3+AR$50*$C18*AR$3+AR$51*$D18*AR$3+AR$52*$E18*AR$3,IF($A18+$H$3*40=AR$7,AR$49*$B18*AR$3+AR$50*$C18*AR$3+AR$51*$D18*AR$3+AR$52*$E18*AR$3,0)))))))))))))))))))))))))))))))))))))))))*Warranty!$AD$47</f>
        <v>1323.1743143335009</v>
      </c>
      <c r="AS18" s="124">
        <f>IF($A18=AS$7,AS$49*$B18+AS$50*$C18+AS$51*$D18+AS$52*$E18,IF($A18+$H$3=AS$7,$A$5*$B18*AS$3+$B$5*$C18*AS$3+$C$5*$D18*AS$3+$D$5*$E18*AS$3,IF($A18+$H$3*2=AS$7,$A$5*$B18*AS$3+$B$5*$C18*AS$3+$C$5*$D18*AS$3+$D$5*$E18*AS$3,IF($A18+$H$3*3=AS$7,$A$5*$B18*AS$3+$B$5*$C18*AS$3+$C$5*$D18*AS$3+$D$5*$E18*AS$3,IF($A18+$H$3*4=AS$7,$A$5*$B18*AS$3+$B$5*$C18*AS$3+$C$5*$D18*AS$3+$D$5*$E18*AS$3,IF($A18+$H$3*5=AS$7,$A$5*$B18*AS$3+$B$5*$C18*AS$3+$C$5*$D18*AS$3+$D$5*$E18*AS$3,IF($A18+$H$3*6=AS$7,$A$5*$B18*AS$3+$B$5*$C18*AS$3+$C$5*$D18*AS$3+$D$5*$E18*AS$3,IF($A18+$H$3*7=AS$7,$A$5*$B18*AS$3+$B$5*$C18*AS$3+$C$5*$D18*AS$3+$D$5*$E18*AS$3,IF($A18+$H$3*8=AS$7,$A$5*$B18*AS$3+$B$5*$C18*AS$3+$C$5*$D18*AS$3+$D$5*$E18*AS$3,IF($A18+$H$3*9=AS$7,$A$5*$B18*AS$3+$B$5*$C18*AS$3+$C$5*$D18*AS$3+$D$5*$E18*AS$3,IF($A18+$H$3*10=AS$7,$A$5*$B18*AS$3+$B$5*$C18*AS$3+$C$5*$D18*AS$3+$D$5*$E18*AS$3,IF($A18+$H$3*11=AS$7,AS$55*$B18*AS$3+AS$56*$C18*AS$3+AS$57*$D18*AS$3+AS$58*$E18*AS$3,IF($A18+$H$3*12=AS$7,AS$55*$B18*AS$3+AS$56*$C18*AS$3+AS$57*$D18*AS$3+AS$58*$E18*AS$3,IF($A18+$H$3*13=AS$7,AS$55*$B18*AS$3+AS$56*$C18*AS$3+AS$57*$D18*AS$3+AS$58*$E18*AS$3,IF($A18+$H$3*14=AS$7,AS$55*$B18*AS$3+AS$56*$C18*AS$3+AS$57*$D18*AS$3+AS$58*$E18*AS$3,IF($A18+$H$3*15=AS$7,AS$55*$B18*AS$3+AS$56*$C18*AS$3+AS$57*$D18*AS$3+AS$58*$E18*AS$3,IF($A18+$H$3*16=AS$7,AS$60*$B18*AS$3+AS$61*$C18*AS$3+AS$62*$D18*AS$3+AS$63*$E18*AS$3,IF($A18+$H$3*17=AS$7,AS$60*$B18*AS$3+AS$61*$C18*AS$3+AS$62*$D18*AS$3+AS$63*$E18*AS$3,IF($A18+$H$3*18=AS$7,AS$60*$B18*AS$3+AS$61*$C18*AS$3+AS$62*$D18*AS$3+AS$63*$E18*AS$3,IF($A18+$H$3*19=AS$7,AS$60*$B18*AS$3+AS$61*$C18*AS$3+AS$62*$D18*AS$3+AS$63*$E18*AS$3,IF($A18+$H$3*20=AS$7,AS$60*$B18*AS$3+AS$61*$C18*AS$3+AS$62*$D18*AS$3+AS$63*$E18*AS$3,IF($A18+$H$3*21=AS$7,AS$49*$B18*AS$3+AS$50*$C18*AS$3+AS$51*$D18*AS$3+AS$52*$E18*AS$3,IF($A18+$H$3*22=AS$7,AS$49*$B18*AS$3+AS$50*$C18*AS$3+AS$51*$D18*AS$3+AS$52*$E18*AS$3,IF($A18+$H$3*23=AS$7,AS$49*$B18*AS$3+AS$50*$C18*AS$3+AS$51*$D18*AS$3+AS$52*$E18*AS$3,IF($A18+$H$3*24=AS$7,AS$49*$B18*AS$3+AS$50*$C18*AS$3+AS$51*$D18*AS$3+AS$52*$E18*AS$3,IF($A18+$H$3*25=AS$7,AS$49*$B18*AS$3+AS$50*$C18*AS$3+AS$51*$D18*AS$3+AS$52*$E18*AS$3,IF($A18+$H$3*26=AS$7,AS$49*$B18*AS$3+AS$50*$C18*AS$3+AS$51*$D18*AS$3+AS$52*$E18*AS$3,IF($A18+$H$3*27=AS$7,AS$49*$B18*AS$3+AS$50*$C18*AS$3+AS$51*$D18*AS$3+AS$52*$E18*AS$3,IF($A18+$H$3*28=AS$7,AS$49*$B18*AS$3+AS$50*$C18*AS$3+AS$51*$D18*AS$3+AS$52*$E18*AS$3,IF($A18+$H$3*29=AS$7,AS$49*$B18*AS$3+AS$50*$C18*AS$3+AS$51*$D18*AS$3+AS$52*$E18*AS$3,IF($A18+$H$3*30=AS$7,AS$49*$B18*AS$3+AS$50*$C18*AS$3+AS$51*$D18*AS$3+AS$52*$E18*AS$3,IF($A18+$H$3*31=AS$7,AS$49*$B18*AS$3+AS$50*$C18*AS$3+AS$51*$D18*AS$3+AS$52*$E18*AS$3,IF($A18+$H$3*32=AS$7,AS$49*$B18*AS$3+AS$50*$C18*AS$3+AS$51*$D18*AS$3+AS$52*$E18*AS$3,IF($A18+$H$3*33=AS$7,AS$49*$B18*AS$3+AS$50*$C18*AS$3+AS$51*$D18*AS$3+AS$52*$E18*AS$3,IF($A18+$H$3*34=AS$7,AS$49*$B18*AS$3+AS$50*$C18*AS$3+AS$51*$D18*AS$3+AS$52*$E18*AS$3,IF($A18+$H$3*35=AS$7,AS$49*$B18*AS$3+AS$50*$C18*AS$3+AS$51*$D18*AS$3+AS$52*$E18*AS$3,IF($A18+$H$3*36=AS$7,AS$49*$B18*AS$3+AS$50*$C18*AS$3+AS$51*$D18*AS$3+AS$52*$E18*AS$3,IF($A18+$H$3*37=AS$7,AS$49*$B18*AS$3+AS$50*$C18*AS$3+AS$51*$D18*AS$3+AS$52*$E18*AS$3,IF($A18+$H$3*38=AS$7,AS$49*$B18*AS$3+AS$50*$C18*AS$3+AS$51*$D18*AS$3+AS$52*$E18*AS$3,IF($A18+$H$3*39=AS$7,AS$49*$B18*AS$3+AS$50*$C18*AS$3+AS$51*$D18*AS$3+AS$52*$E18*AS$3,IF($A18+$H$3*40=AS$7,AS$49*$B18*AS$3+AS$50*$C18*AS$3+AS$51*$D18*AS$3+AS$52*$E18*AS$3,0)))))))))))))))))))))))))))))))))))))))))*Warranty!$AD$47</f>
        <v>1323.1743143335009</v>
      </c>
      <c r="AT18" s="124">
        <f>IF($A18=AT$7,AT$49*$B18+AT$50*$C18+AT$51*$D18+AT$52*$E18,IF($A18+$H$3=AT$7,$A$5*$B18*AT$3+$B$5*$C18*AT$3+$C$5*$D18*AT$3+$D$5*$E18*AT$3,IF($A18+$H$3*2=AT$7,$A$5*$B18*AT$3+$B$5*$C18*AT$3+$C$5*$D18*AT$3+$D$5*$E18*AT$3,IF($A18+$H$3*3=AT$7,$A$5*$B18*AT$3+$B$5*$C18*AT$3+$C$5*$D18*AT$3+$D$5*$E18*AT$3,IF($A18+$H$3*4=AT$7,$A$5*$B18*AT$3+$B$5*$C18*AT$3+$C$5*$D18*AT$3+$D$5*$E18*AT$3,IF($A18+$H$3*5=AT$7,$A$5*$B18*AT$3+$B$5*$C18*AT$3+$C$5*$D18*AT$3+$D$5*$E18*AT$3,IF($A18+$H$3*6=AT$7,$A$5*$B18*AT$3+$B$5*$C18*AT$3+$C$5*$D18*AT$3+$D$5*$E18*AT$3,IF($A18+$H$3*7=AT$7,$A$5*$B18*AT$3+$B$5*$C18*AT$3+$C$5*$D18*AT$3+$D$5*$E18*AT$3,IF($A18+$H$3*8=AT$7,$A$5*$B18*AT$3+$B$5*$C18*AT$3+$C$5*$D18*AT$3+$D$5*$E18*AT$3,IF($A18+$H$3*9=AT$7,$A$5*$B18*AT$3+$B$5*$C18*AT$3+$C$5*$D18*AT$3+$D$5*$E18*AT$3,IF($A18+$H$3*10=AT$7,$A$5*$B18*AT$3+$B$5*$C18*AT$3+$C$5*$D18*AT$3+$D$5*$E18*AT$3,IF($A18+$H$3*11=AT$7,AT$55*$B18*AT$3+AT$56*$C18*AT$3+AT$57*$D18*AT$3+AT$58*$E18*AT$3,IF($A18+$H$3*12=AT$7,AT$55*$B18*AT$3+AT$56*$C18*AT$3+AT$57*$D18*AT$3+AT$58*$E18*AT$3,IF($A18+$H$3*13=AT$7,AT$55*$B18*AT$3+AT$56*$C18*AT$3+AT$57*$D18*AT$3+AT$58*$E18*AT$3,IF($A18+$H$3*14=AT$7,AT$55*$B18*AT$3+AT$56*$C18*AT$3+AT$57*$D18*AT$3+AT$58*$E18*AT$3,IF($A18+$H$3*15=AT$7,AT$55*$B18*AT$3+AT$56*$C18*AT$3+AT$57*$D18*AT$3+AT$58*$E18*AT$3,IF($A18+$H$3*16=AT$7,AT$60*$B18*AT$3+AT$61*$C18*AT$3+AT$62*$D18*AT$3+AT$63*$E18*AT$3,IF($A18+$H$3*17=AT$7,AT$60*$B18*AT$3+AT$61*$C18*AT$3+AT$62*$D18*AT$3+AT$63*$E18*AT$3,IF($A18+$H$3*18=AT$7,AT$60*$B18*AT$3+AT$61*$C18*AT$3+AT$62*$D18*AT$3+AT$63*$E18*AT$3,IF($A18+$H$3*19=AT$7,AT$60*$B18*AT$3+AT$61*$C18*AT$3+AT$62*$D18*AT$3+AT$63*$E18*AT$3,IF($A18+$H$3*20=AT$7,AT$60*$B18*AT$3+AT$61*$C18*AT$3+AT$62*$D18*AT$3+AT$63*$E18*AT$3,IF($A18+$H$3*21=AT$7,AT$49*$B18*AT$3+AT$50*$C18*AT$3+AT$51*$D18*AT$3+AT$52*$E18*AT$3,IF($A18+$H$3*22=AT$7,AT$49*$B18*AT$3+AT$50*$C18*AT$3+AT$51*$D18*AT$3+AT$52*$E18*AT$3,IF($A18+$H$3*23=AT$7,AT$49*$B18*AT$3+AT$50*$C18*AT$3+AT$51*$D18*AT$3+AT$52*$E18*AT$3,IF($A18+$H$3*24=AT$7,AT$49*$B18*AT$3+AT$50*$C18*AT$3+AT$51*$D18*AT$3+AT$52*$E18*AT$3,IF($A18+$H$3*25=AT$7,AT$49*$B18*AT$3+AT$50*$C18*AT$3+AT$51*$D18*AT$3+AT$52*$E18*AT$3,IF($A18+$H$3*26=AT$7,AT$49*$B18*AT$3+AT$50*$C18*AT$3+AT$51*$D18*AT$3+AT$52*$E18*AT$3,IF($A18+$H$3*27=AT$7,AT$49*$B18*AT$3+AT$50*$C18*AT$3+AT$51*$D18*AT$3+AT$52*$E18*AT$3,IF($A18+$H$3*28=AT$7,AT$49*$B18*AT$3+AT$50*$C18*AT$3+AT$51*$D18*AT$3+AT$52*$E18*AT$3,IF($A18+$H$3*29=AT$7,AT$49*$B18*AT$3+AT$50*$C18*AT$3+AT$51*$D18*AT$3+AT$52*$E18*AT$3,IF($A18+$H$3*30=AT$7,AT$49*$B18*AT$3+AT$50*$C18*AT$3+AT$51*$D18*AT$3+AT$52*$E18*AT$3,IF($A18+$H$3*31=AT$7,AT$49*$B18*AT$3+AT$50*$C18*AT$3+AT$51*$D18*AT$3+AT$52*$E18*AT$3,IF($A18+$H$3*32=AT$7,AT$49*$B18*AT$3+AT$50*$C18*AT$3+AT$51*$D18*AT$3+AT$52*$E18*AT$3,IF($A18+$H$3*33=AT$7,AT$49*$B18*AT$3+AT$50*$C18*AT$3+AT$51*$D18*AT$3+AT$52*$E18*AT$3,IF($A18+$H$3*34=AT$7,AT$49*$B18*AT$3+AT$50*$C18*AT$3+AT$51*$D18*AT$3+AT$52*$E18*AT$3,IF($A18+$H$3*35=AT$7,AT$49*$B18*AT$3+AT$50*$C18*AT$3+AT$51*$D18*AT$3+AT$52*$E18*AT$3,IF($A18+$H$3*36=AT$7,AT$49*$B18*AT$3+AT$50*$C18*AT$3+AT$51*$D18*AT$3+AT$52*$E18*AT$3,IF($A18+$H$3*37=AT$7,AT$49*$B18*AT$3+AT$50*$C18*AT$3+AT$51*$D18*AT$3+AT$52*$E18*AT$3,IF($A18+$H$3*38=AT$7,AT$49*$B18*AT$3+AT$50*$C18*AT$3+AT$51*$D18*AT$3+AT$52*$E18*AT$3,IF($A18+$H$3*39=AT$7,AT$49*$B18*AT$3+AT$50*$C18*AT$3+AT$51*$D18*AT$3+AT$52*$E18*AT$3,IF($A18+$H$3*40=AT$7,AT$49*$B18*AT$3+AT$50*$C18*AT$3+AT$51*$D18*AT$3+AT$52*$E18*AT$3,0)))))))))))))))))))))))))))))))))))))))))</f>
        <v>5133.3774888000007</v>
      </c>
      <c r="AU18" s="124">
        <f>IF($A18=AU$7,AU$49*$B18+AU$50*$C18+AU$51*$D18+AU$52*$E18,IF($A18+$H$3=AU$7,$A$5*$B18*AU$3+$B$5*$C18*AU$3+$C$5*$D18*AU$3+$D$5*$E18*AU$3,IF($A18+$H$3*2=AU$7,$A$5*$B18*AU$3+$B$5*$C18*AU$3+$C$5*$D18*AU$3+$D$5*$E18*AU$3,IF($A18+$H$3*3=AU$7,$A$5*$B18*AU$3+$B$5*$C18*AU$3+$C$5*$D18*AU$3+$D$5*$E18*AU$3,IF($A18+$H$3*4=AU$7,$A$5*$B18*AU$3+$B$5*$C18*AU$3+$C$5*$D18*AU$3+$D$5*$E18*AU$3,IF($A18+$H$3*5=AU$7,$A$5*$B18*AU$3+$B$5*$C18*AU$3+$C$5*$D18*AU$3+$D$5*$E18*AU$3,IF($A18+$H$3*6=AU$7,$A$5*$B18*AU$3+$B$5*$C18*AU$3+$C$5*$D18*AU$3+$D$5*$E18*AU$3,IF($A18+$H$3*7=AU$7,$A$5*$B18*AU$3+$B$5*$C18*AU$3+$C$5*$D18*AU$3+$D$5*$E18*AU$3,IF($A18+$H$3*8=AU$7,$A$5*$B18*AU$3+$B$5*$C18*AU$3+$C$5*$D18*AU$3+$D$5*$E18*AU$3,IF($A18+$H$3*9=AU$7,$A$5*$B18*AU$3+$B$5*$C18*AU$3+$C$5*$D18*AU$3+$D$5*$E18*AU$3,IF($A18+$H$3*10=AU$7,$A$5*$B18*AU$3+$B$5*$C18*AU$3+$C$5*$D18*AU$3+$D$5*$E18*AU$3,IF($A18+$H$3*11=AU$7,AU$55*$B18*AU$3+AU$56*$C18*AU$3+AU$57*$D18*AU$3+AU$58*$E18*AU$3,IF($A18+$H$3*12=AU$7,AU$55*$B18*AU$3+AU$56*$C18*AU$3+AU$57*$D18*AU$3+AU$58*$E18*AU$3,IF($A18+$H$3*13=AU$7,AU$55*$B18*AU$3+AU$56*$C18*AU$3+AU$57*$D18*AU$3+AU$58*$E18*AU$3,IF($A18+$H$3*14=AU$7,AU$55*$B18*AU$3+AU$56*$C18*AU$3+AU$57*$D18*AU$3+AU$58*$E18*AU$3,IF($A18+$H$3*15=AU$7,AU$55*$B18*AU$3+AU$56*$C18*AU$3+AU$57*$D18*AU$3+AU$58*$E18*AU$3,IF($A18+$H$3*16=AU$7,AU$60*$B18*AU$3+AU$61*$C18*AU$3+AU$62*$D18*AU$3+AU$63*$E18*AU$3,IF($A18+$H$3*17=AU$7,AU$60*$B18*AU$3+AU$61*$C18*AU$3+AU$62*$D18*AU$3+AU$63*$E18*AU$3,IF($A18+$H$3*18=AU$7,AU$60*$B18*AU$3+AU$61*$C18*AU$3+AU$62*$D18*AU$3+AU$63*$E18*AU$3,IF($A18+$H$3*19=AU$7,AU$60*$B18*AU$3+AU$61*$C18*AU$3+AU$62*$D18*AU$3+AU$63*$E18*AU$3,IF($A18+$H$3*20=AU$7,AU$60*$B18*AU$3+AU$61*$C18*AU$3+AU$62*$D18*AU$3+AU$63*$E18*AU$3,IF($A18+$H$3*21=AU$7,AU$49*$B18*AU$3+AU$50*$C18*AU$3+AU$51*$D18*AU$3+AU$52*$E18*AU$3,IF($A18+$H$3*22=AU$7,AU$49*$B18*AU$3+AU$50*$C18*AU$3+AU$51*$D18*AU$3+AU$52*$E18*AU$3,IF($A18+$H$3*23=AU$7,AU$49*$B18*AU$3+AU$50*$C18*AU$3+AU$51*$D18*AU$3+AU$52*$E18*AU$3,IF($A18+$H$3*24=AU$7,AU$49*$B18*AU$3+AU$50*$C18*AU$3+AU$51*$D18*AU$3+AU$52*$E18*AU$3,IF($A18+$H$3*25=AU$7,AU$49*$B18*AU$3+AU$50*$C18*AU$3+AU$51*$D18*AU$3+AU$52*$E18*AU$3,IF($A18+$H$3*26=AU$7,AU$49*$B18*AU$3+AU$50*$C18*AU$3+AU$51*$D18*AU$3+AU$52*$E18*AU$3,IF($A18+$H$3*27=AU$7,AU$49*$B18*AU$3+AU$50*$C18*AU$3+AU$51*$D18*AU$3+AU$52*$E18*AU$3,IF($A18+$H$3*28=AU$7,AU$49*$B18*AU$3+AU$50*$C18*AU$3+AU$51*$D18*AU$3+AU$52*$E18*AU$3,IF($A18+$H$3*29=AU$7,AU$49*$B18*AU$3+AU$50*$C18*AU$3+AU$51*$D18*AU$3+AU$52*$E18*AU$3,IF($A18+$H$3*30=AU$7,AU$49*$B18*AU$3+AU$50*$C18*AU$3+AU$51*$D18*AU$3+AU$52*$E18*AU$3,IF($A18+$H$3*31=AU$7,AU$49*$B18*AU$3+AU$50*$C18*AU$3+AU$51*$D18*AU$3+AU$52*$E18*AU$3,IF($A18+$H$3*32=AU$7,AU$49*$B18*AU$3+AU$50*$C18*AU$3+AU$51*$D18*AU$3+AU$52*$E18*AU$3,IF($A18+$H$3*33=AU$7,AU$49*$B18*AU$3+AU$50*$C18*AU$3+AU$51*$D18*AU$3+AU$52*$E18*AU$3,IF($A18+$H$3*34=AU$7,AU$49*$B18*AU$3+AU$50*$C18*AU$3+AU$51*$D18*AU$3+AU$52*$E18*AU$3,IF($A18+$H$3*35=AU$7,AU$49*$B18*AU$3+AU$50*$C18*AU$3+AU$51*$D18*AU$3+AU$52*$E18*AU$3,IF($A18+$H$3*36=AU$7,AU$49*$B18*AU$3+AU$50*$C18*AU$3+AU$51*$D18*AU$3+AU$52*$E18*AU$3,IF($A18+$H$3*37=AU$7,AU$49*$B18*AU$3+AU$50*$C18*AU$3+AU$51*$D18*AU$3+AU$52*$E18*AU$3,IF($A18+$H$3*38=AU$7,AU$49*$B18*AU$3+AU$50*$C18*AU$3+AU$51*$D18*AU$3+AU$52*$E18*AU$3,IF($A18+$H$3*39=AU$7,AU$49*$B18*AU$3+AU$50*$C18*AU$3+AU$51*$D18*AU$3+AU$52*$E18*AU$3,IF($A18+$H$3*40=AU$7,AU$49*$B18*AU$3+AU$50*$C18*AU$3+AU$51*$D18*AU$3+AU$52*$E18*AU$3,0)))))))))))))))))))))))))))))))))))))))))</f>
        <v>5133.3774888000007</v>
      </c>
      <c r="AV18" s="124">
        <f>IF($A18=AV$7,AV$49*$B18+AV$50*$C18+AV$51*$D18+AV$52*$E18,IF($A18+$H$3=AV$7,$A$5*$B18*AV$3+$B$5*$C18*AV$3+$C$5*$D18*AV$3+$D$5*$E18*AV$3,IF($A18+$H$3*2=AV$7,$A$5*$B18*AV$3+$B$5*$C18*AV$3+$C$5*$D18*AV$3+$D$5*$E18*AV$3,IF($A18+$H$3*3=AV$7,$A$5*$B18*AV$3+$B$5*$C18*AV$3+$C$5*$D18*AV$3+$D$5*$E18*AV$3,IF($A18+$H$3*4=AV$7,$A$5*$B18*AV$3+$B$5*$C18*AV$3+$C$5*$D18*AV$3+$D$5*$E18*AV$3,IF($A18+$H$3*5=AV$7,$A$5*$B18*AV$3+$B$5*$C18*AV$3+$C$5*$D18*AV$3+$D$5*$E18*AV$3,IF($A18+$H$3*6=AV$7,$A$5*$B18*AV$3+$B$5*$C18*AV$3+$C$5*$D18*AV$3+$D$5*$E18*AV$3,IF($A18+$H$3*7=AV$7,$A$5*$B18*AV$3+$B$5*$C18*AV$3+$C$5*$D18*AV$3+$D$5*$E18*AV$3,IF($A18+$H$3*8=AV$7,$A$5*$B18*AV$3+$B$5*$C18*AV$3+$C$5*$D18*AV$3+$D$5*$E18*AV$3,IF($A18+$H$3*9=AV$7,$A$5*$B18*AV$3+$B$5*$C18*AV$3+$C$5*$D18*AV$3+$D$5*$E18*AV$3,IF($A18+$H$3*10=AV$7,$A$5*$B18*AV$3+$B$5*$C18*AV$3+$C$5*$D18*AV$3+$D$5*$E18*AV$3,IF($A18+$H$3*11=AV$7,AV$55*$B18*AV$3+AV$56*$C18*AV$3+AV$57*$D18*AV$3+AV$58*$E18*AV$3,IF($A18+$H$3*12=AV$7,AV$55*$B18*AV$3+AV$56*$C18*AV$3+AV$57*$D18*AV$3+AV$58*$E18*AV$3,IF($A18+$H$3*13=AV$7,AV$55*$B18*AV$3+AV$56*$C18*AV$3+AV$57*$D18*AV$3+AV$58*$E18*AV$3,IF($A18+$H$3*14=AV$7,AV$55*$B18*AV$3+AV$56*$C18*AV$3+AV$57*$D18*AV$3+AV$58*$E18*AV$3,IF($A18+$H$3*15=AV$7,AV$55*$B18*AV$3+AV$56*$C18*AV$3+AV$57*$D18*AV$3+AV$58*$E18*AV$3,IF($A18+$H$3*16=AV$7,AV$60*$B18*AV$3+AV$61*$C18*AV$3+AV$62*$D18*AV$3+AV$63*$E18*AV$3,IF($A18+$H$3*17=AV$7,AV$60*$B18*AV$3+AV$61*$C18*AV$3+AV$62*$D18*AV$3+AV$63*$E18*AV$3,IF($A18+$H$3*18=AV$7,AV$60*$B18*AV$3+AV$61*$C18*AV$3+AV$62*$D18*AV$3+AV$63*$E18*AV$3,IF($A18+$H$3*19=AV$7,AV$60*$B18*AV$3+AV$61*$C18*AV$3+AV$62*$D18*AV$3+AV$63*$E18*AV$3,IF($A18+$H$3*20=AV$7,AV$60*$B18*AV$3+AV$61*$C18*AV$3+AV$62*$D18*AV$3+AV$63*$E18*AV$3,IF($A18+$H$3*21=AV$7,AV$49*$B18*AV$3+AV$50*$C18*AV$3+AV$51*$D18*AV$3+AV$52*$E18*AV$3,IF($A18+$H$3*22=AV$7,AV$49*$B18*AV$3+AV$50*$C18*AV$3+AV$51*$D18*AV$3+AV$52*$E18*AV$3,IF($A18+$H$3*23=AV$7,AV$49*$B18*AV$3+AV$50*$C18*AV$3+AV$51*$D18*AV$3+AV$52*$E18*AV$3,IF($A18+$H$3*24=AV$7,AV$49*$B18*AV$3+AV$50*$C18*AV$3+AV$51*$D18*AV$3+AV$52*$E18*AV$3,IF($A18+$H$3*25=AV$7,AV$49*$B18*AV$3+AV$50*$C18*AV$3+AV$51*$D18*AV$3+AV$52*$E18*AV$3,IF($A18+$H$3*26=AV$7,AV$49*$B18*AV$3+AV$50*$C18*AV$3+AV$51*$D18*AV$3+AV$52*$E18*AV$3,IF($A18+$H$3*27=AV$7,AV$49*$B18*AV$3+AV$50*$C18*AV$3+AV$51*$D18*AV$3+AV$52*$E18*AV$3,IF($A18+$H$3*28=AV$7,AV$49*$B18*AV$3+AV$50*$C18*AV$3+AV$51*$D18*AV$3+AV$52*$E18*AV$3,IF($A18+$H$3*29=AV$7,AV$49*$B18*AV$3+AV$50*$C18*AV$3+AV$51*$D18*AV$3+AV$52*$E18*AV$3,IF($A18+$H$3*30=AV$7,AV$49*$B18*AV$3+AV$50*$C18*AV$3+AV$51*$D18*AV$3+AV$52*$E18*AV$3,IF($A18+$H$3*31=AV$7,AV$49*$B18*AV$3+AV$50*$C18*AV$3+AV$51*$D18*AV$3+AV$52*$E18*AV$3,IF($A18+$H$3*32=AV$7,AV$49*$B18*AV$3+AV$50*$C18*AV$3+AV$51*$D18*AV$3+AV$52*$E18*AV$3,IF($A18+$H$3*33=AV$7,AV$49*$B18*AV$3+AV$50*$C18*AV$3+AV$51*$D18*AV$3+AV$52*$E18*AV$3,IF($A18+$H$3*34=AV$7,AV$49*$B18*AV$3+AV$50*$C18*AV$3+AV$51*$D18*AV$3+AV$52*$E18*AV$3,IF($A18+$H$3*35=AV$7,AV$49*$B18*AV$3+AV$50*$C18*AV$3+AV$51*$D18*AV$3+AV$52*$E18*AV$3,IF($A18+$H$3*36=AV$7,AV$49*$B18*AV$3+AV$50*$C18*AV$3+AV$51*$D18*AV$3+AV$52*$E18*AV$3,IF($A18+$H$3*37=AV$7,AV$49*$B18*AV$3+AV$50*$C18*AV$3+AV$51*$D18*AV$3+AV$52*$E18*AV$3,IF($A18+$H$3*38=AV$7,AV$49*$B18*AV$3+AV$50*$C18*AV$3+AV$51*$D18*AV$3+AV$52*$E18*AV$3,IF($A18+$H$3*39=AV$7,AV$49*$B18*AV$3+AV$50*$C18*AV$3+AV$51*$D18*AV$3+AV$52*$E18*AV$3,IF($A18+$H$3*40=AV$7,AV$49*$B18*AV$3+AV$50*$C18*AV$3+AV$51*$D18*AV$3+AV$52*$E18*AV$3,0)))))))))))))))))))))))))))))))))))))))))</f>
        <v>5133.3774888000007</v>
      </c>
      <c r="AW18" s="124">
        <f>IF($A18=AW$7,AW$49*$B18+AW$50*$C18+AW$51*$D18+AW$52*$E18,IF($A18+$H$3=AW$7,$A$5*$B18*AW$3+$B$5*$C18*AW$3+$C$5*$D18*AW$3+$D$5*$E18*AW$3,IF($A18+$H$3*2=AW$7,$A$5*$B18*AW$3+$B$5*$C18*AW$3+$C$5*$D18*AW$3+$D$5*$E18*AW$3,IF($A18+$H$3*3=AW$7,$A$5*$B18*AW$3+$B$5*$C18*AW$3+$C$5*$D18*AW$3+$D$5*$E18*AW$3,IF($A18+$H$3*4=AW$7,$A$5*$B18*AW$3+$B$5*$C18*AW$3+$C$5*$D18*AW$3+$D$5*$E18*AW$3,IF($A18+$H$3*5=AW$7,$A$5*$B18*AW$3+$B$5*$C18*AW$3+$C$5*$D18*AW$3+$D$5*$E18*AW$3,IF($A18+$H$3*6=AW$7,$A$5*$B18*AW$3+$B$5*$C18*AW$3+$C$5*$D18*AW$3+$D$5*$E18*AW$3,IF($A18+$H$3*7=AW$7,$A$5*$B18*AW$3+$B$5*$C18*AW$3+$C$5*$D18*AW$3+$D$5*$E18*AW$3,IF($A18+$H$3*8=AW$7,$A$5*$B18*AW$3+$B$5*$C18*AW$3+$C$5*$D18*AW$3+$D$5*$E18*AW$3,IF($A18+$H$3*9=AW$7,$A$5*$B18*AW$3+$B$5*$C18*AW$3+$C$5*$D18*AW$3+$D$5*$E18*AW$3,IF($A18+$H$3*10=AW$7,$A$5*$B18*AW$3+$B$5*$C18*AW$3+$C$5*$D18*AW$3+$D$5*$E18*AW$3,IF($A18+$H$3*11=AW$7,AW$55*$B18*AW$3+AW$56*$C18*AW$3+AW$57*$D18*AW$3+AW$58*$E18*AW$3,IF($A18+$H$3*12=AW$7,AW$55*$B18*AW$3+AW$56*$C18*AW$3+AW$57*$D18*AW$3+AW$58*$E18*AW$3,IF($A18+$H$3*13=AW$7,AW$55*$B18*AW$3+AW$56*$C18*AW$3+AW$57*$D18*AW$3+AW$58*$E18*AW$3,IF($A18+$H$3*14=AW$7,AW$55*$B18*AW$3+AW$56*$C18*AW$3+AW$57*$D18*AW$3+AW$58*$E18*AW$3,IF($A18+$H$3*15=AW$7,AW$55*$B18*AW$3+AW$56*$C18*AW$3+AW$57*$D18*AW$3+AW$58*$E18*AW$3,IF($A18+$H$3*16=AW$7,AW$60*$B18*AW$3+AW$61*$C18*AW$3+AW$62*$D18*AW$3+AW$63*$E18*AW$3,IF($A18+$H$3*17=AW$7,AW$60*$B18*AW$3+AW$61*$C18*AW$3+AW$62*$D18*AW$3+AW$63*$E18*AW$3,IF($A18+$H$3*18=AW$7,AW$60*$B18*AW$3+AW$61*$C18*AW$3+AW$62*$D18*AW$3+AW$63*$E18*AW$3,IF($A18+$H$3*19=AW$7,AW$60*$B18*AW$3+AW$61*$C18*AW$3+AW$62*$D18*AW$3+AW$63*$E18*AW$3,IF($A18+$H$3*20=AW$7,AW$60*$B18*AW$3+AW$61*$C18*AW$3+AW$62*$D18*AW$3+AW$63*$E18*AW$3,IF($A18+$H$3*21=AW$7,AW$49*$B18*AW$3+AW$50*$C18*AW$3+AW$51*$D18*AW$3+AW$52*$E18*AW$3,IF($A18+$H$3*22=AW$7,AW$49*$B18*AW$3+AW$50*$C18*AW$3+AW$51*$D18*AW$3+AW$52*$E18*AW$3,IF($A18+$H$3*23=AW$7,AW$49*$B18*AW$3+AW$50*$C18*AW$3+AW$51*$D18*AW$3+AW$52*$E18*AW$3,IF($A18+$H$3*24=AW$7,AW$49*$B18*AW$3+AW$50*$C18*AW$3+AW$51*$D18*AW$3+AW$52*$E18*AW$3,IF($A18+$H$3*25=AW$7,AW$49*$B18*AW$3+AW$50*$C18*AW$3+AW$51*$D18*AW$3+AW$52*$E18*AW$3,IF($A18+$H$3*26=AW$7,AW$49*$B18*AW$3+AW$50*$C18*AW$3+AW$51*$D18*AW$3+AW$52*$E18*AW$3,IF($A18+$H$3*27=AW$7,AW$49*$B18*AW$3+AW$50*$C18*AW$3+AW$51*$D18*AW$3+AW$52*$E18*AW$3,IF($A18+$H$3*28=AW$7,AW$49*$B18*AW$3+AW$50*$C18*AW$3+AW$51*$D18*AW$3+AW$52*$E18*AW$3,IF($A18+$H$3*29=AW$7,AW$49*$B18*AW$3+AW$50*$C18*AW$3+AW$51*$D18*AW$3+AW$52*$E18*AW$3,IF($A18+$H$3*30=AW$7,AW$49*$B18*AW$3+AW$50*$C18*AW$3+AW$51*$D18*AW$3+AW$52*$E18*AW$3,IF($A18+$H$3*31=AW$7,AW$49*$B18*AW$3+AW$50*$C18*AW$3+AW$51*$D18*AW$3+AW$52*$E18*AW$3,IF($A18+$H$3*32=AW$7,AW$49*$B18*AW$3+AW$50*$C18*AW$3+AW$51*$D18*AW$3+AW$52*$E18*AW$3,IF($A18+$H$3*33=AW$7,AW$49*$B18*AW$3+AW$50*$C18*AW$3+AW$51*$D18*AW$3+AW$52*$E18*AW$3,IF($A18+$H$3*34=AW$7,AW$49*$B18*AW$3+AW$50*$C18*AW$3+AW$51*$D18*AW$3+AW$52*$E18*AW$3,IF($A18+$H$3*35=AW$7,AW$49*$B18*AW$3+AW$50*$C18*AW$3+AW$51*$D18*AW$3+AW$52*$E18*AW$3,IF($A18+$H$3*36=AW$7,AW$49*$B18*AW$3+AW$50*$C18*AW$3+AW$51*$D18*AW$3+AW$52*$E18*AW$3,IF($A18+$H$3*37=AW$7,AW$49*$B18*AW$3+AW$50*$C18*AW$3+AW$51*$D18*AW$3+AW$52*$E18*AW$3,IF($A18+$H$3*38=AW$7,AW$49*$B18*AW$3+AW$50*$C18*AW$3+AW$51*$D18*AW$3+AW$52*$E18*AW$3,IF($A18+$H$3*39=AW$7,AW$49*$B18*AW$3+AW$50*$C18*AW$3+AW$51*$D18*AW$3+AW$52*$E18*AW$3,IF($A18+$H$3*40=AW$7,AW$49*$B18*AW$3+AW$50*$C18*AW$3+AW$51*$D18*AW$3+AW$52*$E18*AW$3,0)))))))))))))))))))))))))))))))))))))))))</f>
        <v>5133.3774888000007</v>
      </c>
      <c r="AX18" s="180">
        <f t="shared" si="1"/>
        <v>546944.06212095718</v>
      </c>
    </row>
    <row r="19" spans="1:50" x14ac:dyDescent="0.2">
      <c r="A19" s="175">
        <f>'QUANTITIES - ALT 2'!A15</f>
        <v>2032</v>
      </c>
      <c r="B19" s="181">
        <f>'QUANTITIES - ALT 1'!L15</f>
        <v>1046</v>
      </c>
      <c r="C19" s="181">
        <f>'QUANTITIES - ALT 1'!M15</f>
        <v>130</v>
      </c>
      <c r="D19" s="181">
        <f>'QUANTITIES - ALT 1'!N15</f>
        <v>34</v>
      </c>
      <c r="E19" s="181">
        <f>'QUANTITIES - ALT 1'!O15</f>
        <v>10</v>
      </c>
      <c r="F19" s="177">
        <f t="shared" si="2"/>
        <v>1220</v>
      </c>
      <c r="G19" s="171"/>
      <c r="H19" s="182">
        <f t="shared" si="11"/>
        <v>437228.84098400001</v>
      </c>
      <c r="I19" s="181">
        <f t="shared" si="12"/>
        <v>52833.144519999994</v>
      </c>
      <c r="J19" s="181">
        <f t="shared" si="13"/>
        <v>18091.920335999996</v>
      </c>
      <c r="K19" s="181">
        <f t="shared" si="14"/>
        <v>5183.8430399999997</v>
      </c>
      <c r="L19" s="183">
        <f t="shared" si="4"/>
        <v>513337.74887999997</v>
      </c>
      <c r="N19" s="158">
        <f t="shared" si="5"/>
        <v>0</v>
      </c>
      <c r="O19" s="158">
        <f t="shared" si="5"/>
        <v>0</v>
      </c>
      <c r="P19" s="158">
        <f t="shared" si="5"/>
        <v>0</v>
      </c>
      <c r="Q19" s="124">
        <f t="shared" si="5"/>
        <v>0</v>
      </c>
      <c r="R19" s="124">
        <f t="shared" si="8"/>
        <v>0</v>
      </c>
      <c r="S19" s="124">
        <f t="shared" si="15"/>
        <v>0</v>
      </c>
      <c r="T19" s="124">
        <f t="shared" si="18"/>
        <v>0</v>
      </c>
      <c r="U19" s="124">
        <f t="shared" si="21"/>
        <v>0</v>
      </c>
      <c r="V19" s="124">
        <f t="shared" si="24"/>
        <v>0</v>
      </c>
      <c r="W19" s="124">
        <f t="shared" si="27"/>
        <v>0</v>
      </c>
      <c r="X19" s="124">
        <f t="shared" si="30"/>
        <v>0</v>
      </c>
      <c r="Y19" s="124">
        <f t="shared" si="32"/>
        <v>0</v>
      </c>
      <c r="Z19" s="124">
        <f t="shared" ref="Z19:Z45" si="34">IF($A19=Z$7,Z$49*$B19+Z$50*$C19+Z$51*$D19+Z$52*$E19,IF($A19+$H$3=Z$7,$A$5*$B19*Z$3+$B$5*$C19*Z$3+$C$5*$D19*Z$3+$D$5*$E19*Z$3,IF($A19+$H$3*2=Z$7,$A$5*$B19*Z$3+$B$5*$C19*Z$3+$C$5*$D19*Z$3+$D$5*$E19*Z$3,IF($A19+$H$3*3=Z$7,$A$5*$B19*Z$3+$B$5*$C19*Z$3+$C$5*$D19*Z$3+$D$5*$E19*Z$3,IF($A19+$H$3*4=Z$7,$A$5*$B19*Z$3+$B$5*$C19*Z$3+$C$5*$D19*Z$3+$D$5*$E19*Z$3,IF($A19+$H$3*5=Z$7,$A$5*$B19*Z$3+$B$5*$C19*Z$3+$C$5*$D19*Z$3+$D$5*$E19*Z$3,IF($A19+$H$3*6=Z$7,$A$5*$B19*Z$3+$B$5*$C19*Z$3+$C$5*$D19*Z$3+$D$5*$E19*Z$3,IF($A19+$H$3*7=Z$7,$A$5*$B19*Z$3+$B$5*$C19*Z$3+$C$5*$D19*Z$3+$D$5*$E19*Z$3,IF($A19+$H$3*8=Z$7,$A$5*$B19*Z$3+$B$5*$C19*Z$3+$C$5*$D19*Z$3+$D$5*$E19*Z$3,IF($A19+$H$3*9=Z$7,$A$5*$B19*Z$3+$B$5*$C19*Z$3+$C$5*$D19*Z$3+$D$5*$E19*Z$3,IF($A19+$H$3*10=Z$7,$A$5*$B19*Z$3+$B$5*$C19*Z$3+$C$5*$D19*Z$3+$D$5*$E19*Z$3,IF($A19+$H$3*11=Z$7,Z$55*$B19*Z$3+Z$56*$C19*Z$3+Z$57*$D19*Z$3+Z$58*$E19*Z$3,IF($A19+$H$3*12=Z$7,Z$55*$B19*Z$3+Z$56*$C19*Z$3+Z$57*$D19*Z$3+Z$58*$E19*Z$3,IF($A19+$H$3*13=Z$7,Z$55*$B19*Z$3+Z$56*$C19*Z$3+Z$57*$D19*Z$3+Z$58*$E19*Z$3,IF($A19+$H$3*14=Z$7,Z$55*$B19*Z$3+Z$56*$C19*Z$3+Z$57*$D19*Z$3+Z$58*$E19*Z$3,IF($A19+$H$3*15=Z$7,Z$55*$B19*Z$3+Z$56*$C19*Z$3+Z$57*$D19*Z$3+Z$58*$E19*Z$3,IF($A19+$H$3*16=Z$7,Z$60*$B19*Z$3+Z$61*$C19*Z$3+Z$62*$D19*Z$3+Z$63*$E19*Z$3,IF($A19+$H$3*17=Z$7,Z$60*$B19*Z$3+Z$61*$C19*Z$3+Z$62*$D19*Z$3+Z$63*$E19*Z$3,IF($A19+$H$3*18=Z$7,Z$60*$B19*Z$3+Z$61*$C19*Z$3+Z$62*$D19*Z$3+Z$63*$E19*Z$3,IF($A19+$H$3*19=Z$7,Z$60*$B19*Z$3+Z$61*$C19*Z$3+Z$62*$D19*Z$3+Z$63*$E19*Z$3,IF($A19+$H$3*20=Z$7,Z$60*$B19*Z$3+Z$61*$C19*Z$3+Z$62*$D19*Z$3+Z$63*$E19*Z$3,IF($A19+$H$3*21=Z$7,Z$49*$B19*Z$3+Z$50*$C19*Z$3+Z$51*$D19*Z$3+Z$52*$E19*Z$3,IF($A19+$H$3*22=Z$7,Z$49*$B19*Z$3+Z$50*$C19*Z$3+Z$51*$D19*Z$3+Z$52*$E19*Z$3,IF($A19+$H$3*23=Z$7,Z$49*$B19*Z$3+Z$50*$C19*Z$3+Z$51*$D19*Z$3+Z$52*$E19*Z$3,IF($A19+$H$3*24=Z$7,Z$49*$B19*Z$3+Z$50*$C19*Z$3+Z$51*$D19*Z$3+Z$52*$E19*Z$3,IF($A19+$H$3*25=Z$7,Z$49*$B19*Z$3+Z$50*$C19*Z$3+Z$51*$D19*Z$3+Z$52*$E19*Z$3,IF($A19+$H$3*26=Z$7,Z$49*$B19*Z$3+Z$50*$C19*Z$3+Z$51*$D19*Z$3+Z$52*$E19*Z$3,IF($A19+$H$3*27=Z$7,Z$49*$B19*Z$3+Z$50*$C19*Z$3+Z$51*$D19*Z$3+Z$52*$E19*Z$3,IF($A19+$H$3*28=Z$7,Z$49*$B19*Z$3+Z$50*$C19*Z$3+Z$51*$D19*Z$3+Z$52*$E19*Z$3,IF($A19+$H$3*29=Z$7,Z$49*$B19*Z$3+Z$50*$C19*Z$3+Z$51*$D19*Z$3+Z$52*$E19*Z$3,IF($A19+$H$3*30=Z$7,Z$49*$B19*Z$3+Z$50*$C19*Z$3+Z$51*$D19*Z$3+Z$52*$E19*Z$3,IF($A19+$H$3*31=Z$7,Z$49*$B19*Z$3+Z$50*$C19*Z$3+Z$51*$D19*Z$3+Z$52*$E19*Z$3,IF($A19+$H$3*32=Z$7,Z$49*$B19*Z$3+Z$50*$C19*Z$3+Z$51*$D19*Z$3+Z$52*$E19*Z$3,IF($A19+$H$3*33=Z$7,Z$49*$B19*Z$3+Z$50*$C19*Z$3+Z$51*$D19*Z$3+Z$52*$E19*Z$3,IF($A19+$H$3*34=Z$7,Z$49*$B19*Z$3+Z$50*$C19*Z$3+Z$51*$D19*Z$3+Z$52*$E19*Z$3,IF($A19+$H$3*35=Z$7,Z$49*$B19*Z$3+Z$50*$C19*Z$3+Z$51*$D19*Z$3+Z$52*$E19*Z$3,IF($A19+$H$3*36=Z$7,Z$49*$B19*Z$3+Z$50*$C19*Z$3+Z$51*$D19*Z$3+Z$52*$E19*Z$3,IF($A19+$H$3*37=Z$7,Z$49*$B19*Z$3+Z$50*$C19*Z$3+Z$51*$D19*Z$3+Z$52*$E19*Z$3,IF($A19+$H$3*38=Z$7,Z$49*$B19*Z$3+Z$50*$C19*Z$3+Z$51*$D19*Z$3+Z$52*$E19*Z$3,IF($A19+$H$3*39=Z$7,Z$49*$B19*Z$3+Z$50*$C19*Z$3+Z$51*$D19*Z$3+Z$52*$E19*Z$3,IF($A19+$H$3*40=Z$7,Z$49*$B19*Z$3+Z$50*$C19*Z$3+Z$51*$D19*Z$3+Z$52*$E19*Z$3,0)))))))))))))))))))))))))))))))))))))))))</f>
        <v>513337.74887999997</v>
      </c>
      <c r="AA19" s="124">
        <f t="shared" ref="AA19:AJ19" si="35">IF($A19=AA$7,AA$49*$B19+AA$50*$C19+AA$51*$D19+AA$52*$E19,IF($A19+$H$3=AA$7,$A$5*$B19*AA$3+$B$5*$C19*AA$3+$C$5*$D19*AA$3+$D$5*$E19*AA$3,IF($A19+$H$3*2=AA$7,$A$5*$B19*AA$3+$B$5*$C19*AA$3+$C$5*$D19*AA$3+$D$5*$E19*AA$3,IF($A19+$H$3*3=AA$7,$A$5*$B19*AA$3+$B$5*$C19*AA$3+$C$5*$D19*AA$3+$D$5*$E19*AA$3,IF($A19+$H$3*4=AA$7,$A$5*$B19*AA$3+$B$5*$C19*AA$3+$C$5*$D19*AA$3+$D$5*$E19*AA$3,IF($A19+$H$3*5=AA$7,$A$5*$B19*AA$3+$B$5*$C19*AA$3+$C$5*$D19*AA$3+$D$5*$E19*AA$3,IF($A19+$H$3*6=AA$7,$A$5*$B19*AA$3+$B$5*$C19*AA$3+$C$5*$D19*AA$3+$D$5*$E19*AA$3,IF($A19+$H$3*7=AA$7,$A$5*$B19*AA$3+$B$5*$C19*AA$3+$C$5*$D19*AA$3+$D$5*$E19*AA$3,IF($A19+$H$3*8=AA$7,$A$5*$B19*AA$3+$B$5*$C19*AA$3+$C$5*$D19*AA$3+$D$5*$E19*AA$3,IF($A19+$H$3*9=AA$7,$A$5*$B19*AA$3+$B$5*$C19*AA$3+$C$5*$D19*AA$3+$D$5*$E19*AA$3,IF($A19+$H$3*10=AA$7,$A$5*$B19*AA$3+$B$5*$C19*AA$3+$C$5*$D19*AA$3+$D$5*$E19*AA$3,IF($A19+$H$3*11=AA$7,AA$55*$B19*AA$3+AA$56*$C19*AA$3+AA$57*$D19*AA$3+AA$58*$E19*AA$3,IF($A19+$H$3*12=AA$7,AA$55*$B19*AA$3+AA$56*$C19*AA$3+AA$57*$D19*AA$3+AA$58*$E19*AA$3,IF($A19+$H$3*13=AA$7,AA$55*$B19*AA$3+AA$56*$C19*AA$3+AA$57*$D19*AA$3+AA$58*$E19*AA$3,IF($A19+$H$3*14=AA$7,AA$55*$B19*AA$3+AA$56*$C19*AA$3+AA$57*$D19*AA$3+AA$58*$E19*AA$3,IF($A19+$H$3*15=AA$7,AA$55*$B19*AA$3+AA$56*$C19*AA$3+AA$57*$D19*AA$3+AA$58*$E19*AA$3,IF($A19+$H$3*16=AA$7,AA$60*$B19*AA$3+AA$61*$C19*AA$3+AA$62*$D19*AA$3+AA$63*$E19*AA$3,IF($A19+$H$3*17=AA$7,AA$60*$B19*AA$3+AA$61*$C19*AA$3+AA$62*$D19*AA$3+AA$63*$E19*AA$3,IF($A19+$H$3*18=AA$7,AA$60*$B19*AA$3+AA$61*$C19*AA$3+AA$62*$D19*AA$3+AA$63*$E19*AA$3,IF($A19+$H$3*19=AA$7,AA$60*$B19*AA$3+AA$61*$C19*AA$3+AA$62*$D19*AA$3+AA$63*$E19*AA$3,IF($A19+$H$3*20=AA$7,AA$60*$B19*AA$3+AA$61*$C19*AA$3+AA$62*$D19*AA$3+AA$63*$E19*AA$3,IF($A19+$H$3*21=AA$7,AA$49*$B19*AA$3+AA$50*$C19*AA$3+AA$51*$D19*AA$3+AA$52*$E19*AA$3,IF($A19+$H$3*22=AA$7,AA$49*$B19*AA$3+AA$50*$C19*AA$3+AA$51*$D19*AA$3+AA$52*$E19*AA$3,IF($A19+$H$3*23=AA$7,AA$49*$B19*AA$3+AA$50*$C19*AA$3+AA$51*$D19*AA$3+AA$52*$E19*AA$3,IF($A19+$H$3*24=AA$7,AA$49*$B19*AA$3+AA$50*$C19*AA$3+AA$51*$D19*AA$3+AA$52*$E19*AA$3,IF($A19+$H$3*25=AA$7,AA$49*$B19*AA$3+AA$50*$C19*AA$3+AA$51*$D19*AA$3+AA$52*$E19*AA$3,IF($A19+$H$3*26=AA$7,AA$49*$B19*AA$3+AA$50*$C19*AA$3+AA$51*$D19*AA$3+AA$52*$E19*AA$3,IF($A19+$H$3*27=AA$7,AA$49*$B19*AA$3+AA$50*$C19*AA$3+AA$51*$D19*AA$3+AA$52*$E19*AA$3,IF($A19+$H$3*28=AA$7,AA$49*$B19*AA$3+AA$50*$C19*AA$3+AA$51*$D19*AA$3+AA$52*$E19*AA$3,IF($A19+$H$3*29=AA$7,AA$49*$B19*AA$3+AA$50*$C19*AA$3+AA$51*$D19*AA$3+AA$52*$E19*AA$3,IF($A19+$H$3*30=AA$7,AA$49*$B19*AA$3+AA$50*$C19*AA$3+AA$51*$D19*AA$3+AA$52*$E19*AA$3,IF($A19+$H$3*31=AA$7,AA$49*$B19*AA$3+AA$50*$C19*AA$3+AA$51*$D19*AA$3+AA$52*$E19*AA$3,IF($A19+$H$3*32=AA$7,AA$49*$B19*AA$3+AA$50*$C19*AA$3+AA$51*$D19*AA$3+AA$52*$E19*AA$3,IF($A19+$H$3*33=AA$7,AA$49*$B19*AA$3+AA$50*$C19*AA$3+AA$51*$D19*AA$3+AA$52*$E19*AA$3,IF($A19+$H$3*34=AA$7,AA$49*$B19*AA$3+AA$50*$C19*AA$3+AA$51*$D19*AA$3+AA$52*$E19*AA$3,IF($A19+$H$3*35=AA$7,AA$49*$B19*AA$3+AA$50*$C19*AA$3+AA$51*$D19*AA$3+AA$52*$E19*AA$3,IF($A19+$H$3*36=AA$7,AA$49*$B19*AA$3+AA$50*$C19*AA$3+AA$51*$D19*AA$3+AA$52*$E19*AA$3,IF($A19+$H$3*37=AA$7,AA$49*$B19*AA$3+AA$50*$C19*AA$3+AA$51*$D19*AA$3+AA$52*$E19*AA$3,IF($A19+$H$3*38=AA$7,AA$49*$B19*AA$3+AA$50*$C19*AA$3+AA$51*$D19*AA$3+AA$52*$E19*AA$3,IF($A19+$H$3*39=AA$7,AA$49*$B19*AA$3+AA$50*$C19*AA$3+AA$51*$D19*AA$3+AA$52*$E19*AA$3,IF($A19+$H$3*40=AA$7,AA$49*$B19*AA$3+AA$50*$C19*AA$3+AA$51*$D19*AA$3+AA$52*$E19*AA$3,0)))))))))))))))))))))))))))))))))))))))))*0</f>
        <v>0</v>
      </c>
      <c r="AB19" s="124">
        <f t="shared" si="35"/>
        <v>0</v>
      </c>
      <c r="AC19" s="124">
        <f t="shared" si="35"/>
        <v>0</v>
      </c>
      <c r="AD19" s="124">
        <f t="shared" si="35"/>
        <v>0</v>
      </c>
      <c r="AE19" s="124">
        <f t="shared" si="35"/>
        <v>0</v>
      </c>
      <c r="AF19" s="124">
        <f t="shared" si="35"/>
        <v>0</v>
      </c>
      <c r="AG19" s="124">
        <f t="shared" si="35"/>
        <v>0</v>
      </c>
      <c r="AH19" s="124">
        <f t="shared" si="35"/>
        <v>0</v>
      </c>
      <c r="AI19" s="124">
        <f t="shared" si="35"/>
        <v>0</v>
      </c>
      <c r="AJ19" s="124">
        <f t="shared" si="35"/>
        <v>0</v>
      </c>
      <c r="AK19" s="124">
        <f>IF($A19=AK$7,AK$49*$B19+AK$50*$C19+AK$51*$D19+AK$52*$E19,IF($A19+$H$3=AK$7,$A$5*$B19*AK$3+$B$5*$C19*AK$3+$C$5*$D19*AK$3+$D$5*$E19*AK$3,IF($A19+$H$3*2=AK$7,$A$5*$B19*AK$3+$B$5*$C19*AK$3+$C$5*$D19*AK$3+$D$5*$E19*AK$3,IF($A19+$H$3*3=AK$7,$A$5*$B19*AK$3+$B$5*$C19*AK$3+$C$5*$D19*AK$3+$D$5*$E19*AK$3,IF($A19+$H$3*4=AK$7,$A$5*$B19*AK$3+$B$5*$C19*AK$3+$C$5*$D19*AK$3+$D$5*$E19*AK$3,IF($A19+$H$3*5=AK$7,$A$5*$B19*AK$3+$B$5*$C19*AK$3+$C$5*$D19*AK$3+$D$5*$E19*AK$3,IF($A19+$H$3*6=AK$7,$A$5*$B19*AK$3+$B$5*$C19*AK$3+$C$5*$D19*AK$3+$D$5*$E19*AK$3,IF($A19+$H$3*7=AK$7,$A$5*$B19*AK$3+$B$5*$C19*AK$3+$C$5*$D19*AK$3+$D$5*$E19*AK$3,IF($A19+$H$3*8=AK$7,$A$5*$B19*AK$3+$B$5*$C19*AK$3+$C$5*$D19*AK$3+$D$5*$E19*AK$3,IF($A19+$H$3*9=AK$7,$A$5*$B19*AK$3+$B$5*$C19*AK$3+$C$5*$D19*AK$3+$D$5*$E19*AK$3,IF($A19+$H$3*10=AK$7,$A$5*$B19*AK$3+$B$5*$C19*AK$3+$C$5*$D19*AK$3+$D$5*$E19*AK$3,IF($A19+$H$3*11=AK$7,AK$55*$B19*AK$3+AK$56*$C19*AK$3+AK$57*$D19*AK$3+AK$58*$E19*AK$3,IF($A19+$H$3*12=AK$7,AK$55*$B19*AK$3+AK$56*$C19*AK$3+AK$57*$D19*AK$3+AK$58*$E19*AK$3,IF($A19+$H$3*13=AK$7,AK$55*$B19*AK$3+AK$56*$C19*AK$3+AK$57*$D19*AK$3+AK$58*$E19*AK$3,IF($A19+$H$3*14=AK$7,AK$55*$B19*AK$3+AK$56*$C19*AK$3+AK$57*$D19*AK$3+AK$58*$E19*AK$3,IF($A19+$H$3*15=AK$7,AK$55*$B19*AK$3+AK$56*$C19*AK$3+AK$57*$D19*AK$3+AK$58*$E19*AK$3,IF($A19+$H$3*16=AK$7,AK$60*$B19*AK$3+AK$61*$C19*AK$3+AK$62*$D19*AK$3+AK$63*$E19*AK$3,IF($A19+$H$3*17=AK$7,AK$60*$B19*AK$3+AK$61*$C19*AK$3+AK$62*$D19*AK$3+AK$63*$E19*AK$3,IF($A19+$H$3*18=AK$7,AK$60*$B19*AK$3+AK$61*$C19*AK$3+AK$62*$D19*AK$3+AK$63*$E19*AK$3,IF($A19+$H$3*19=AK$7,AK$60*$B19*AK$3+AK$61*$C19*AK$3+AK$62*$D19*AK$3+AK$63*$E19*AK$3,IF($A19+$H$3*20=AK$7,AK$60*$B19*AK$3+AK$61*$C19*AK$3+AK$62*$D19*AK$3+AK$63*$E19*AK$3,IF($A19+$H$3*21=AK$7,AK$49*$B19*AK$3+AK$50*$C19*AK$3+AK$51*$D19*AK$3+AK$52*$E19*AK$3,IF($A19+$H$3*22=AK$7,AK$49*$B19*AK$3+AK$50*$C19*AK$3+AK$51*$D19*AK$3+AK$52*$E19*AK$3,IF($A19+$H$3*23=AK$7,AK$49*$B19*AK$3+AK$50*$C19*AK$3+AK$51*$D19*AK$3+AK$52*$E19*AK$3,IF($A19+$H$3*24=AK$7,AK$49*$B19*AK$3+AK$50*$C19*AK$3+AK$51*$D19*AK$3+AK$52*$E19*AK$3,IF($A19+$H$3*25=AK$7,AK$49*$B19*AK$3+AK$50*$C19*AK$3+AK$51*$D19*AK$3+AK$52*$E19*AK$3,IF($A19+$H$3*26=AK$7,AK$49*$B19*AK$3+AK$50*$C19*AK$3+AK$51*$D19*AK$3+AK$52*$E19*AK$3,IF($A19+$H$3*27=AK$7,AK$49*$B19*AK$3+AK$50*$C19*AK$3+AK$51*$D19*AK$3+AK$52*$E19*AK$3,IF($A19+$H$3*28=AK$7,AK$49*$B19*AK$3+AK$50*$C19*AK$3+AK$51*$D19*AK$3+AK$52*$E19*AK$3,IF($A19+$H$3*29=AK$7,AK$49*$B19*AK$3+AK$50*$C19*AK$3+AK$51*$D19*AK$3+AK$52*$E19*AK$3,IF($A19+$H$3*30=AK$7,AK$49*$B19*AK$3+AK$50*$C19*AK$3+AK$51*$D19*AK$3+AK$52*$E19*AK$3,IF($A19+$H$3*31=AK$7,AK$49*$B19*AK$3+AK$50*$C19*AK$3+AK$51*$D19*AK$3+AK$52*$E19*AK$3,IF($A19+$H$3*32=AK$7,AK$49*$B19*AK$3+AK$50*$C19*AK$3+AK$51*$D19*AK$3+AK$52*$E19*AK$3,IF($A19+$H$3*33=AK$7,AK$49*$B19*AK$3+AK$50*$C19*AK$3+AK$51*$D19*AK$3+AK$52*$E19*AK$3,IF($A19+$H$3*34=AK$7,AK$49*$B19*AK$3+AK$50*$C19*AK$3+AK$51*$D19*AK$3+AK$52*$E19*AK$3,IF($A19+$H$3*35=AK$7,AK$49*$B19*AK$3+AK$50*$C19*AK$3+AK$51*$D19*AK$3+AK$52*$E19*AK$3,IF($A19+$H$3*36=AK$7,AK$49*$B19*AK$3+AK$50*$C19*AK$3+AK$51*$D19*AK$3+AK$52*$E19*AK$3,IF($A19+$H$3*37=AK$7,AK$49*$B19*AK$3+AK$50*$C19*AK$3+AK$51*$D19*AK$3+AK$52*$E19*AK$3,IF($A19+$H$3*38=AK$7,AK$49*$B19*AK$3+AK$50*$C19*AK$3+AK$51*$D19*AK$3+AK$52*$E19*AK$3,IF($A19+$H$3*39=AK$7,AK$49*$B19*AK$3+AK$50*$C19*AK$3+AK$51*$D19*AK$3+AK$52*$E19*AK$3,IF($A19+$H$3*40=AK$7,AK$49*$B19*AK$3+AK$50*$C19*AK$3+AK$51*$D19*AK$3+AK$52*$E19*AK$3,0)))))))))))))))))))))))))))))))))))))))))*Warranty!$AC$47</f>
        <v>1291.3863428179816</v>
      </c>
      <c r="AL19" s="124">
        <f>IF($A19=AL$7,AL$49*$B19+AL$50*$C19+AL$51*$D19+AL$52*$E19,IF($A19+$H$3=AL$7,$A$5*$B19*AL$3+$B$5*$C19*AL$3+$C$5*$D19*AL$3+$D$5*$E19*AL$3,IF($A19+$H$3*2=AL$7,$A$5*$B19*AL$3+$B$5*$C19*AL$3+$C$5*$D19*AL$3+$D$5*$E19*AL$3,IF($A19+$H$3*3=AL$7,$A$5*$B19*AL$3+$B$5*$C19*AL$3+$C$5*$D19*AL$3+$D$5*$E19*AL$3,IF($A19+$H$3*4=AL$7,$A$5*$B19*AL$3+$B$5*$C19*AL$3+$C$5*$D19*AL$3+$D$5*$E19*AL$3,IF($A19+$H$3*5=AL$7,$A$5*$B19*AL$3+$B$5*$C19*AL$3+$C$5*$D19*AL$3+$D$5*$E19*AL$3,IF($A19+$H$3*6=AL$7,$A$5*$B19*AL$3+$B$5*$C19*AL$3+$C$5*$D19*AL$3+$D$5*$E19*AL$3,IF($A19+$H$3*7=AL$7,$A$5*$B19*AL$3+$B$5*$C19*AL$3+$C$5*$D19*AL$3+$D$5*$E19*AL$3,IF($A19+$H$3*8=AL$7,$A$5*$B19*AL$3+$B$5*$C19*AL$3+$C$5*$D19*AL$3+$D$5*$E19*AL$3,IF($A19+$H$3*9=AL$7,$A$5*$B19*AL$3+$B$5*$C19*AL$3+$C$5*$D19*AL$3+$D$5*$E19*AL$3,IF($A19+$H$3*10=AL$7,$A$5*$B19*AL$3+$B$5*$C19*AL$3+$C$5*$D19*AL$3+$D$5*$E19*AL$3,IF($A19+$H$3*11=AL$7,AL$55*$B19*AL$3+AL$56*$C19*AL$3+AL$57*$D19*AL$3+AL$58*$E19*AL$3,IF($A19+$H$3*12=AL$7,AL$55*$B19*AL$3+AL$56*$C19*AL$3+AL$57*$D19*AL$3+AL$58*$E19*AL$3,IF($A19+$H$3*13=AL$7,AL$55*$B19*AL$3+AL$56*$C19*AL$3+AL$57*$D19*AL$3+AL$58*$E19*AL$3,IF($A19+$H$3*14=AL$7,AL$55*$B19*AL$3+AL$56*$C19*AL$3+AL$57*$D19*AL$3+AL$58*$E19*AL$3,IF($A19+$H$3*15=AL$7,AL$55*$B19*AL$3+AL$56*$C19*AL$3+AL$57*$D19*AL$3+AL$58*$E19*AL$3,IF($A19+$H$3*16=AL$7,AL$60*$B19*AL$3+AL$61*$C19*AL$3+AL$62*$D19*AL$3+AL$63*$E19*AL$3,IF($A19+$H$3*17=AL$7,AL$60*$B19*AL$3+AL$61*$C19*AL$3+AL$62*$D19*AL$3+AL$63*$E19*AL$3,IF($A19+$H$3*18=AL$7,AL$60*$B19*AL$3+AL$61*$C19*AL$3+AL$62*$D19*AL$3+AL$63*$E19*AL$3,IF($A19+$H$3*19=AL$7,AL$60*$B19*AL$3+AL$61*$C19*AL$3+AL$62*$D19*AL$3+AL$63*$E19*AL$3,IF($A19+$H$3*20=AL$7,AL$60*$B19*AL$3+AL$61*$C19*AL$3+AL$62*$D19*AL$3+AL$63*$E19*AL$3,IF($A19+$H$3*21=AL$7,AL$49*$B19*AL$3+AL$50*$C19*AL$3+AL$51*$D19*AL$3+AL$52*$E19*AL$3,IF($A19+$H$3*22=AL$7,AL$49*$B19*AL$3+AL$50*$C19*AL$3+AL$51*$D19*AL$3+AL$52*$E19*AL$3,IF($A19+$H$3*23=AL$7,AL$49*$B19*AL$3+AL$50*$C19*AL$3+AL$51*$D19*AL$3+AL$52*$E19*AL$3,IF($A19+$H$3*24=AL$7,AL$49*$B19*AL$3+AL$50*$C19*AL$3+AL$51*$D19*AL$3+AL$52*$E19*AL$3,IF($A19+$H$3*25=AL$7,AL$49*$B19*AL$3+AL$50*$C19*AL$3+AL$51*$D19*AL$3+AL$52*$E19*AL$3,IF($A19+$H$3*26=AL$7,AL$49*$B19*AL$3+AL$50*$C19*AL$3+AL$51*$D19*AL$3+AL$52*$E19*AL$3,IF($A19+$H$3*27=AL$7,AL$49*$B19*AL$3+AL$50*$C19*AL$3+AL$51*$D19*AL$3+AL$52*$E19*AL$3,IF($A19+$H$3*28=AL$7,AL$49*$B19*AL$3+AL$50*$C19*AL$3+AL$51*$D19*AL$3+AL$52*$E19*AL$3,IF($A19+$H$3*29=AL$7,AL$49*$B19*AL$3+AL$50*$C19*AL$3+AL$51*$D19*AL$3+AL$52*$E19*AL$3,IF($A19+$H$3*30=AL$7,AL$49*$B19*AL$3+AL$50*$C19*AL$3+AL$51*$D19*AL$3+AL$52*$E19*AL$3,IF($A19+$H$3*31=AL$7,AL$49*$B19*AL$3+AL$50*$C19*AL$3+AL$51*$D19*AL$3+AL$52*$E19*AL$3,IF($A19+$H$3*32=AL$7,AL$49*$B19*AL$3+AL$50*$C19*AL$3+AL$51*$D19*AL$3+AL$52*$E19*AL$3,IF($A19+$H$3*33=AL$7,AL$49*$B19*AL$3+AL$50*$C19*AL$3+AL$51*$D19*AL$3+AL$52*$E19*AL$3,IF($A19+$H$3*34=AL$7,AL$49*$B19*AL$3+AL$50*$C19*AL$3+AL$51*$D19*AL$3+AL$52*$E19*AL$3,IF($A19+$H$3*35=AL$7,AL$49*$B19*AL$3+AL$50*$C19*AL$3+AL$51*$D19*AL$3+AL$52*$E19*AL$3,IF($A19+$H$3*36=AL$7,AL$49*$B19*AL$3+AL$50*$C19*AL$3+AL$51*$D19*AL$3+AL$52*$E19*AL$3,IF($A19+$H$3*37=AL$7,AL$49*$B19*AL$3+AL$50*$C19*AL$3+AL$51*$D19*AL$3+AL$52*$E19*AL$3,IF($A19+$H$3*38=AL$7,AL$49*$B19*AL$3+AL$50*$C19*AL$3+AL$51*$D19*AL$3+AL$52*$E19*AL$3,IF($A19+$H$3*39=AL$7,AL$49*$B19*AL$3+AL$50*$C19*AL$3+AL$51*$D19*AL$3+AL$52*$E19*AL$3,IF($A19+$H$3*40=AL$7,AL$49*$B19*AL$3+AL$50*$C19*AL$3+AL$51*$D19*AL$3+AL$52*$E19*AL$3,0)))))))))))))))))))))))))))))))))))))))))*Warranty!$AC$47</f>
        <v>1291.3863428179816</v>
      </c>
      <c r="AM19" s="124">
        <f>IF($A19=AM$7,AM$49*$B19+AM$50*$C19+AM$51*$D19+AM$52*$E19,IF($A19+$H$3=AM$7,$A$5*$B19*AM$3+$B$5*$C19*AM$3+$C$5*$D19*AM$3+$D$5*$E19*AM$3,IF($A19+$H$3*2=AM$7,$A$5*$B19*AM$3+$B$5*$C19*AM$3+$C$5*$D19*AM$3+$D$5*$E19*AM$3,IF($A19+$H$3*3=AM$7,$A$5*$B19*AM$3+$B$5*$C19*AM$3+$C$5*$D19*AM$3+$D$5*$E19*AM$3,IF($A19+$H$3*4=AM$7,$A$5*$B19*AM$3+$B$5*$C19*AM$3+$C$5*$D19*AM$3+$D$5*$E19*AM$3,IF($A19+$H$3*5=AM$7,$A$5*$B19*AM$3+$B$5*$C19*AM$3+$C$5*$D19*AM$3+$D$5*$E19*AM$3,IF($A19+$H$3*6=AM$7,$A$5*$B19*AM$3+$B$5*$C19*AM$3+$C$5*$D19*AM$3+$D$5*$E19*AM$3,IF($A19+$H$3*7=AM$7,$A$5*$B19*AM$3+$B$5*$C19*AM$3+$C$5*$D19*AM$3+$D$5*$E19*AM$3,IF($A19+$H$3*8=AM$7,$A$5*$B19*AM$3+$B$5*$C19*AM$3+$C$5*$D19*AM$3+$D$5*$E19*AM$3,IF($A19+$H$3*9=AM$7,$A$5*$B19*AM$3+$B$5*$C19*AM$3+$C$5*$D19*AM$3+$D$5*$E19*AM$3,IF($A19+$H$3*10=AM$7,$A$5*$B19*AM$3+$B$5*$C19*AM$3+$C$5*$D19*AM$3+$D$5*$E19*AM$3,IF($A19+$H$3*11=AM$7,AM$55*$B19*AM$3+AM$56*$C19*AM$3+AM$57*$D19*AM$3+AM$58*$E19*AM$3,IF($A19+$H$3*12=AM$7,AM$55*$B19*AM$3+AM$56*$C19*AM$3+AM$57*$D19*AM$3+AM$58*$E19*AM$3,IF($A19+$H$3*13=AM$7,AM$55*$B19*AM$3+AM$56*$C19*AM$3+AM$57*$D19*AM$3+AM$58*$E19*AM$3,IF($A19+$H$3*14=AM$7,AM$55*$B19*AM$3+AM$56*$C19*AM$3+AM$57*$D19*AM$3+AM$58*$E19*AM$3,IF($A19+$H$3*15=AM$7,AM$55*$B19*AM$3+AM$56*$C19*AM$3+AM$57*$D19*AM$3+AM$58*$E19*AM$3,IF($A19+$H$3*16=AM$7,AM$60*$B19*AM$3+AM$61*$C19*AM$3+AM$62*$D19*AM$3+AM$63*$E19*AM$3,IF($A19+$H$3*17=AM$7,AM$60*$B19*AM$3+AM$61*$C19*AM$3+AM$62*$D19*AM$3+AM$63*$E19*AM$3,IF($A19+$H$3*18=AM$7,AM$60*$B19*AM$3+AM$61*$C19*AM$3+AM$62*$D19*AM$3+AM$63*$E19*AM$3,IF($A19+$H$3*19=AM$7,AM$60*$B19*AM$3+AM$61*$C19*AM$3+AM$62*$D19*AM$3+AM$63*$E19*AM$3,IF($A19+$H$3*20=AM$7,AM$60*$B19*AM$3+AM$61*$C19*AM$3+AM$62*$D19*AM$3+AM$63*$E19*AM$3,IF($A19+$H$3*21=AM$7,AM$49*$B19*AM$3+AM$50*$C19*AM$3+AM$51*$D19*AM$3+AM$52*$E19*AM$3,IF($A19+$H$3*22=AM$7,AM$49*$B19*AM$3+AM$50*$C19*AM$3+AM$51*$D19*AM$3+AM$52*$E19*AM$3,IF($A19+$H$3*23=AM$7,AM$49*$B19*AM$3+AM$50*$C19*AM$3+AM$51*$D19*AM$3+AM$52*$E19*AM$3,IF($A19+$H$3*24=AM$7,AM$49*$B19*AM$3+AM$50*$C19*AM$3+AM$51*$D19*AM$3+AM$52*$E19*AM$3,IF($A19+$H$3*25=AM$7,AM$49*$B19*AM$3+AM$50*$C19*AM$3+AM$51*$D19*AM$3+AM$52*$E19*AM$3,IF($A19+$H$3*26=AM$7,AM$49*$B19*AM$3+AM$50*$C19*AM$3+AM$51*$D19*AM$3+AM$52*$E19*AM$3,IF($A19+$H$3*27=AM$7,AM$49*$B19*AM$3+AM$50*$C19*AM$3+AM$51*$D19*AM$3+AM$52*$E19*AM$3,IF($A19+$H$3*28=AM$7,AM$49*$B19*AM$3+AM$50*$C19*AM$3+AM$51*$D19*AM$3+AM$52*$E19*AM$3,IF($A19+$H$3*29=AM$7,AM$49*$B19*AM$3+AM$50*$C19*AM$3+AM$51*$D19*AM$3+AM$52*$E19*AM$3,IF($A19+$H$3*30=AM$7,AM$49*$B19*AM$3+AM$50*$C19*AM$3+AM$51*$D19*AM$3+AM$52*$E19*AM$3,IF($A19+$H$3*31=AM$7,AM$49*$B19*AM$3+AM$50*$C19*AM$3+AM$51*$D19*AM$3+AM$52*$E19*AM$3,IF($A19+$H$3*32=AM$7,AM$49*$B19*AM$3+AM$50*$C19*AM$3+AM$51*$D19*AM$3+AM$52*$E19*AM$3,IF($A19+$H$3*33=AM$7,AM$49*$B19*AM$3+AM$50*$C19*AM$3+AM$51*$D19*AM$3+AM$52*$E19*AM$3,IF($A19+$H$3*34=AM$7,AM$49*$B19*AM$3+AM$50*$C19*AM$3+AM$51*$D19*AM$3+AM$52*$E19*AM$3,IF($A19+$H$3*35=AM$7,AM$49*$B19*AM$3+AM$50*$C19*AM$3+AM$51*$D19*AM$3+AM$52*$E19*AM$3,IF($A19+$H$3*36=AM$7,AM$49*$B19*AM$3+AM$50*$C19*AM$3+AM$51*$D19*AM$3+AM$52*$E19*AM$3,IF($A19+$H$3*37=AM$7,AM$49*$B19*AM$3+AM$50*$C19*AM$3+AM$51*$D19*AM$3+AM$52*$E19*AM$3,IF($A19+$H$3*38=AM$7,AM$49*$B19*AM$3+AM$50*$C19*AM$3+AM$51*$D19*AM$3+AM$52*$E19*AM$3,IF($A19+$H$3*39=AM$7,AM$49*$B19*AM$3+AM$50*$C19*AM$3+AM$51*$D19*AM$3+AM$52*$E19*AM$3,IF($A19+$H$3*40=AM$7,AM$49*$B19*AM$3+AM$50*$C19*AM$3+AM$51*$D19*AM$3+AM$52*$E19*AM$3,0)))))))))))))))))))))))))))))))))))))))))*Warranty!$AC$47</f>
        <v>1291.3863428179816</v>
      </c>
      <c r="AN19" s="124">
        <f>IF($A19=AN$7,AN$49*$B19+AN$50*$C19+AN$51*$D19+AN$52*$E19,IF($A19+$H$3=AN$7,$A$5*$B19*AN$3+$B$5*$C19*AN$3+$C$5*$D19*AN$3+$D$5*$E19*AN$3,IF($A19+$H$3*2=AN$7,$A$5*$B19*AN$3+$B$5*$C19*AN$3+$C$5*$D19*AN$3+$D$5*$E19*AN$3,IF($A19+$H$3*3=AN$7,$A$5*$B19*AN$3+$B$5*$C19*AN$3+$C$5*$D19*AN$3+$D$5*$E19*AN$3,IF($A19+$H$3*4=AN$7,$A$5*$B19*AN$3+$B$5*$C19*AN$3+$C$5*$D19*AN$3+$D$5*$E19*AN$3,IF($A19+$H$3*5=AN$7,$A$5*$B19*AN$3+$B$5*$C19*AN$3+$C$5*$D19*AN$3+$D$5*$E19*AN$3,IF($A19+$H$3*6=AN$7,$A$5*$B19*AN$3+$B$5*$C19*AN$3+$C$5*$D19*AN$3+$D$5*$E19*AN$3,IF($A19+$H$3*7=AN$7,$A$5*$B19*AN$3+$B$5*$C19*AN$3+$C$5*$D19*AN$3+$D$5*$E19*AN$3,IF($A19+$H$3*8=AN$7,$A$5*$B19*AN$3+$B$5*$C19*AN$3+$C$5*$D19*AN$3+$D$5*$E19*AN$3,IF($A19+$H$3*9=AN$7,$A$5*$B19*AN$3+$B$5*$C19*AN$3+$C$5*$D19*AN$3+$D$5*$E19*AN$3,IF($A19+$H$3*10=AN$7,$A$5*$B19*AN$3+$B$5*$C19*AN$3+$C$5*$D19*AN$3+$D$5*$E19*AN$3,IF($A19+$H$3*11=AN$7,AN$55*$B19*AN$3+AN$56*$C19*AN$3+AN$57*$D19*AN$3+AN$58*$E19*AN$3,IF($A19+$H$3*12=AN$7,AN$55*$B19*AN$3+AN$56*$C19*AN$3+AN$57*$D19*AN$3+AN$58*$E19*AN$3,IF($A19+$H$3*13=AN$7,AN$55*$B19*AN$3+AN$56*$C19*AN$3+AN$57*$D19*AN$3+AN$58*$E19*AN$3,IF($A19+$H$3*14=AN$7,AN$55*$B19*AN$3+AN$56*$C19*AN$3+AN$57*$D19*AN$3+AN$58*$E19*AN$3,IF($A19+$H$3*15=AN$7,AN$55*$B19*AN$3+AN$56*$C19*AN$3+AN$57*$D19*AN$3+AN$58*$E19*AN$3,IF($A19+$H$3*16=AN$7,AN$60*$B19*AN$3+AN$61*$C19*AN$3+AN$62*$D19*AN$3+AN$63*$E19*AN$3,IF($A19+$H$3*17=AN$7,AN$60*$B19*AN$3+AN$61*$C19*AN$3+AN$62*$D19*AN$3+AN$63*$E19*AN$3,IF($A19+$H$3*18=AN$7,AN$60*$B19*AN$3+AN$61*$C19*AN$3+AN$62*$D19*AN$3+AN$63*$E19*AN$3,IF($A19+$H$3*19=AN$7,AN$60*$B19*AN$3+AN$61*$C19*AN$3+AN$62*$D19*AN$3+AN$63*$E19*AN$3,IF($A19+$H$3*20=AN$7,AN$60*$B19*AN$3+AN$61*$C19*AN$3+AN$62*$D19*AN$3+AN$63*$E19*AN$3,IF($A19+$H$3*21=AN$7,AN$49*$B19*AN$3+AN$50*$C19*AN$3+AN$51*$D19*AN$3+AN$52*$E19*AN$3,IF($A19+$H$3*22=AN$7,AN$49*$B19*AN$3+AN$50*$C19*AN$3+AN$51*$D19*AN$3+AN$52*$E19*AN$3,IF($A19+$H$3*23=AN$7,AN$49*$B19*AN$3+AN$50*$C19*AN$3+AN$51*$D19*AN$3+AN$52*$E19*AN$3,IF($A19+$H$3*24=AN$7,AN$49*$B19*AN$3+AN$50*$C19*AN$3+AN$51*$D19*AN$3+AN$52*$E19*AN$3,IF($A19+$H$3*25=AN$7,AN$49*$B19*AN$3+AN$50*$C19*AN$3+AN$51*$D19*AN$3+AN$52*$E19*AN$3,IF($A19+$H$3*26=AN$7,AN$49*$B19*AN$3+AN$50*$C19*AN$3+AN$51*$D19*AN$3+AN$52*$E19*AN$3,IF($A19+$H$3*27=AN$7,AN$49*$B19*AN$3+AN$50*$C19*AN$3+AN$51*$D19*AN$3+AN$52*$E19*AN$3,IF($A19+$H$3*28=AN$7,AN$49*$B19*AN$3+AN$50*$C19*AN$3+AN$51*$D19*AN$3+AN$52*$E19*AN$3,IF($A19+$H$3*29=AN$7,AN$49*$B19*AN$3+AN$50*$C19*AN$3+AN$51*$D19*AN$3+AN$52*$E19*AN$3,IF($A19+$H$3*30=AN$7,AN$49*$B19*AN$3+AN$50*$C19*AN$3+AN$51*$D19*AN$3+AN$52*$E19*AN$3,IF($A19+$H$3*31=AN$7,AN$49*$B19*AN$3+AN$50*$C19*AN$3+AN$51*$D19*AN$3+AN$52*$E19*AN$3,IF($A19+$H$3*32=AN$7,AN$49*$B19*AN$3+AN$50*$C19*AN$3+AN$51*$D19*AN$3+AN$52*$E19*AN$3,IF($A19+$H$3*33=AN$7,AN$49*$B19*AN$3+AN$50*$C19*AN$3+AN$51*$D19*AN$3+AN$52*$E19*AN$3,IF($A19+$H$3*34=AN$7,AN$49*$B19*AN$3+AN$50*$C19*AN$3+AN$51*$D19*AN$3+AN$52*$E19*AN$3,IF($A19+$H$3*35=AN$7,AN$49*$B19*AN$3+AN$50*$C19*AN$3+AN$51*$D19*AN$3+AN$52*$E19*AN$3,IF($A19+$H$3*36=AN$7,AN$49*$B19*AN$3+AN$50*$C19*AN$3+AN$51*$D19*AN$3+AN$52*$E19*AN$3,IF($A19+$H$3*37=AN$7,AN$49*$B19*AN$3+AN$50*$C19*AN$3+AN$51*$D19*AN$3+AN$52*$E19*AN$3,IF($A19+$H$3*38=AN$7,AN$49*$B19*AN$3+AN$50*$C19*AN$3+AN$51*$D19*AN$3+AN$52*$E19*AN$3,IF($A19+$H$3*39=AN$7,AN$49*$B19*AN$3+AN$50*$C19*AN$3+AN$51*$D19*AN$3+AN$52*$E19*AN$3,IF($A19+$H$3*40=AN$7,AN$49*$B19*AN$3+AN$50*$C19*AN$3+AN$51*$D19*AN$3+AN$52*$E19*AN$3,0)))))))))))))))))))))))))))))))))))))))))*Warranty!$AC$47</f>
        <v>1291.3863428179816</v>
      </c>
      <c r="AO19" s="124">
        <f>IF($A19=AO$7,AO$49*$B19+AO$50*$C19+AO$51*$D19+AO$52*$E19,IF($A19+$H$3=AO$7,$A$5*$B19*AO$3+$B$5*$C19*AO$3+$C$5*$D19*AO$3+$D$5*$E19*AO$3,IF($A19+$H$3*2=AO$7,$A$5*$B19*AO$3+$B$5*$C19*AO$3+$C$5*$D19*AO$3+$D$5*$E19*AO$3,IF($A19+$H$3*3=AO$7,$A$5*$B19*AO$3+$B$5*$C19*AO$3+$C$5*$D19*AO$3+$D$5*$E19*AO$3,IF($A19+$H$3*4=AO$7,$A$5*$B19*AO$3+$B$5*$C19*AO$3+$C$5*$D19*AO$3+$D$5*$E19*AO$3,IF($A19+$H$3*5=AO$7,$A$5*$B19*AO$3+$B$5*$C19*AO$3+$C$5*$D19*AO$3+$D$5*$E19*AO$3,IF($A19+$H$3*6=AO$7,$A$5*$B19*AO$3+$B$5*$C19*AO$3+$C$5*$D19*AO$3+$D$5*$E19*AO$3,IF($A19+$H$3*7=AO$7,$A$5*$B19*AO$3+$B$5*$C19*AO$3+$C$5*$D19*AO$3+$D$5*$E19*AO$3,IF($A19+$H$3*8=AO$7,$A$5*$B19*AO$3+$B$5*$C19*AO$3+$C$5*$D19*AO$3+$D$5*$E19*AO$3,IF($A19+$H$3*9=AO$7,$A$5*$B19*AO$3+$B$5*$C19*AO$3+$C$5*$D19*AO$3+$D$5*$E19*AO$3,IF($A19+$H$3*10=AO$7,$A$5*$B19*AO$3+$B$5*$C19*AO$3+$C$5*$D19*AO$3+$D$5*$E19*AO$3,IF($A19+$H$3*11=AO$7,AO$55*$B19*AO$3+AO$56*$C19*AO$3+AO$57*$D19*AO$3+AO$58*$E19*AO$3,IF($A19+$H$3*12=AO$7,AO$55*$B19*AO$3+AO$56*$C19*AO$3+AO$57*$D19*AO$3+AO$58*$E19*AO$3,IF($A19+$H$3*13=AO$7,AO$55*$B19*AO$3+AO$56*$C19*AO$3+AO$57*$D19*AO$3+AO$58*$E19*AO$3,IF($A19+$H$3*14=AO$7,AO$55*$B19*AO$3+AO$56*$C19*AO$3+AO$57*$D19*AO$3+AO$58*$E19*AO$3,IF($A19+$H$3*15=AO$7,AO$55*$B19*AO$3+AO$56*$C19*AO$3+AO$57*$D19*AO$3+AO$58*$E19*AO$3,IF($A19+$H$3*16=AO$7,AO$60*$B19*AO$3+AO$61*$C19*AO$3+AO$62*$D19*AO$3+AO$63*$E19*AO$3,IF($A19+$H$3*17=AO$7,AO$60*$B19*AO$3+AO$61*$C19*AO$3+AO$62*$D19*AO$3+AO$63*$E19*AO$3,IF($A19+$H$3*18=AO$7,AO$60*$B19*AO$3+AO$61*$C19*AO$3+AO$62*$D19*AO$3+AO$63*$E19*AO$3,IF($A19+$H$3*19=AO$7,AO$60*$B19*AO$3+AO$61*$C19*AO$3+AO$62*$D19*AO$3+AO$63*$E19*AO$3,IF($A19+$H$3*20=AO$7,AO$60*$B19*AO$3+AO$61*$C19*AO$3+AO$62*$D19*AO$3+AO$63*$E19*AO$3,IF($A19+$H$3*21=AO$7,AO$49*$B19*AO$3+AO$50*$C19*AO$3+AO$51*$D19*AO$3+AO$52*$E19*AO$3,IF($A19+$H$3*22=AO$7,AO$49*$B19*AO$3+AO$50*$C19*AO$3+AO$51*$D19*AO$3+AO$52*$E19*AO$3,IF($A19+$H$3*23=AO$7,AO$49*$B19*AO$3+AO$50*$C19*AO$3+AO$51*$D19*AO$3+AO$52*$E19*AO$3,IF($A19+$H$3*24=AO$7,AO$49*$B19*AO$3+AO$50*$C19*AO$3+AO$51*$D19*AO$3+AO$52*$E19*AO$3,IF($A19+$H$3*25=AO$7,AO$49*$B19*AO$3+AO$50*$C19*AO$3+AO$51*$D19*AO$3+AO$52*$E19*AO$3,IF($A19+$H$3*26=AO$7,AO$49*$B19*AO$3+AO$50*$C19*AO$3+AO$51*$D19*AO$3+AO$52*$E19*AO$3,IF($A19+$H$3*27=AO$7,AO$49*$B19*AO$3+AO$50*$C19*AO$3+AO$51*$D19*AO$3+AO$52*$E19*AO$3,IF($A19+$H$3*28=AO$7,AO$49*$B19*AO$3+AO$50*$C19*AO$3+AO$51*$D19*AO$3+AO$52*$E19*AO$3,IF($A19+$H$3*29=AO$7,AO$49*$B19*AO$3+AO$50*$C19*AO$3+AO$51*$D19*AO$3+AO$52*$E19*AO$3,IF($A19+$H$3*30=AO$7,AO$49*$B19*AO$3+AO$50*$C19*AO$3+AO$51*$D19*AO$3+AO$52*$E19*AO$3,IF($A19+$H$3*31=AO$7,AO$49*$B19*AO$3+AO$50*$C19*AO$3+AO$51*$D19*AO$3+AO$52*$E19*AO$3,IF($A19+$H$3*32=AO$7,AO$49*$B19*AO$3+AO$50*$C19*AO$3+AO$51*$D19*AO$3+AO$52*$E19*AO$3,IF($A19+$H$3*33=AO$7,AO$49*$B19*AO$3+AO$50*$C19*AO$3+AO$51*$D19*AO$3+AO$52*$E19*AO$3,IF($A19+$H$3*34=AO$7,AO$49*$B19*AO$3+AO$50*$C19*AO$3+AO$51*$D19*AO$3+AO$52*$E19*AO$3,IF($A19+$H$3*35=AO$7,AO$49*$B19*AO$3+AO$50*$C19*AO$3+AO$51*$D19*AO$3+AO$52*$E19*AO$3,IF($A19+$H$3*36=AO$7,AO$49*$B19*AO$3+AO$50*$C19*AO$3+AO$51*$D19*AO$3+AO$52*$E19*AO$3,IF($A19+$H$3*37=AO$7,AO$49*$B19*AO$3+AO$50*$C19*AO$3+AO$51*$D19*AO$3+AO$52*$E19*AO$3,IF($A19+$H$3*38=AO$7,AO$49*$B19*AO$3+AO$50*$C19*AO$3+AO$51*$D19*AO$3+AO$52*$E19*AO$3,IF($A19+$H$3*39=AO$7,AO$49*$B19*AO$3+AO$50*$C19*AO$3+AO$51*$D19*AO$3+AO$52*$E19*AO$3,IF($A19+$H$3*40=AO$7,AO$49*$B19*AO$3+AO$50*$C19*AO$3+AO$51*$D19*AO$3+AO$52*$E19*AO$3,0)))))))))))))))))))))))))))))))))))))))))*Warranty!$AC$47</f>
        <v>1291.3863428179816</v>
      </c>
      <c r="AP19" s="124">
        <f>IF($A19=AP$7,AP$49*$B19+AP$50*$C19+AP$51*$D19+AP$52*$E19,IF($A19+$H$3=AP$7,$A$5*$B19*AP$3+$B$5*$C19*AP$3+$C$5*$D19*AP$3+$D$5*$E19*AP$3,IF($A19+$H$3*2=AP$7,$A$5*$B19*AP$3+$B$5*$C19*AP$3+$C$5*$D19*AP$3+$D$5*$E19*AP$3,IF($A19+$H$3*3=AP$7,$A$5*$B19*AP$3+$B$5*$C19*AP$3+$C$5*$D19*AP$3+$D$5*$E19*AP$3,IF($A19+$H$3*4=AP$7,$A$5*$B19*AP$3+$B$5*$C19*AP$3+$C$5*$D19*AP$3+$D$5*$E19*AP$3,IF($A19+$H$3*5=AP$7,$A$5*$B19*AP$3+$B$5*$C19*AP$3+$C$5*$D19*AP$3+$D$5*$E19*AP$3,IF($A19+$H$3*6=AP$7,$A$5*$B19*AP$3+$B$5*$C19*AP$3+$C$5*$D19*AP$3+$D$5*$E19*AP$3,IF($A19+$H$3*7=AP$7,$A$5*$B19*AP$3+$B$5*$C19*AP$3+$C$5*$D19*AP$3+$D$5*$E19*AP$3,IF($A19+$H$3*8=AP$7,$A$5*$B19*AP$3+$B$5*$C19*AP$3+$C$5*$D19*AP$3+$D$5*$E19*AP$3,IF($A19+$H$3*9=AP$7,$A$5*$B19*AP$3+$B$5*$C19*AP$3+$C$5*$D19*AP$3+$D$5*$E19*AP$3,IF($A19+$H$3*10=AP$7,$A$5*$B19*AP$3+$B$5*$C19*AP$3+$C$5*$D19*AP$3+$D$5*$E19*AP$3,IF($A19+$H$3*11=AP$7,AP$55*$B19*AP$3+AP$56*$C19*AP$3+AP$57*$D19*AP$3+AP$58*$E19*AP$3,IF($A19+$H$3*12=AP$7,AP$55*$B19*AP$3+AP$56*$C19*AP$3+AP$57*$D19*AP$3+AP$58*$E19*AP$3,IF($A19+$H$3*13=AP$7,AP$55*$B19*AP$3+AP$56*$C19*AP$3+AP$57*$D19*AP$3+AP$58*$E19*AP$3,IF($A19+$H$3*14=AP$7,AP$55*$B19*AP$3+AP$56*$C19*AP$3+AP$57*$D19*AP$3+AP$58*$E19*AP$3,IF($A19+$H$3*15=AP$7,AP$55*$B19*AP$3+AP$56*$C19*AP$3+AP$57*$D19*AP$3+AP$58*$E19*AP$3,IF($A19+$H$3*16=AP$7,AP$60*$B19*AP$3+AP$61*$C19*AP$3+AP$62*$D19*AP$3+AP$63*$E19*AP$3,IF($A19+$H$3*17=AP$7,AP$60*$B19*AP$3+AP$61*$C19*AP$3+AP$62*$D19*AP$3+AP$63*$E19*AP$3,IF($A19+$H$3*18=AP$7,AP$60*$B19*AP$3+AP$61*$C19*AP$3+AP$62*$D19*AP$3+AP$63*$E19*AP$3,IF($A19+$H$3*19=AP$7,AP$60*$B19*AP$3+AP$61*$C19*AP$3+AP$62*$D19*AP$3+AP$63*$E19*AP$3,IF($A19+$H$3*20=AP$7,AP$60*$B19*AP$3+AP$61*$C19*AP$3+AP$62*$D19*AP$3+AP$63*$E19*AP$3,IF($A19+$H$3*21=AP$7,AP$49*$B19*AP$3+AP$50*$C19*AP$3+AP$51*$D19*AP$3+AP$52*$E19*AP$3,IF($A19+$H$3*22=AP$7,AP$49*$B19*AP$3+AP$50*$C19*AP$3+AP$51*$D19*AP$3+AP$52*$E19*AP$3,IF($A19+$H$3*23=AP$7,AP$49*$B19*AP$3+AP$50*$C19*AP$3+AP$51*$D19*AP$3+AP$52*$E19*AP$3,IF($A19+$H$3*24=AP$7,AP$49*$B19*AP$3+AP$50*$C19*AP$3+AP$51*$D19*AP$3+AP$52*$E19*AP$3,IF($A19+$H$3*25=AP$7,AP$49*$B19*AP$3+AP$50*$C19*AP$3+AP$51*$D19*AP$3+AP$52*$E19*AP$3,IF($A19+$H$3*26=AP$7,AP$49*$B19*AP$3+AP$50*$C19*AP$3+AP$51*$D19*AP$3+AP$52*$E19*AP$3,IF($A19+$H$3*27=AP$7,AP$49*$B19*AP$3+AP$50*$C19*AP$3+AP$51*$D19*AP$3+AP$52*$E19*AP$3,IF($A19+$H$3*28=AP$7,AP$49*$B19*AP$3+AP$50*$C19*AP$3+AP$51*$D19*AP$3+AP$52*$E19*AP$3,IF($A19+$H$3*29=AP$7,AP$49*$B19*AP$3+AP$50*$C19*AP$3+AP$51*$D19*AP$3+AP$52*$E19*AP$3,IF($A19+$H$3*30=AP$7,AP$49*$B19*AP$3+AP$50*$C19*AP$3+AP$51*$D19*AP$3+AP$52*$E19*AP$3,IF($A19+$H$3*31=AP$7,AP$49*$B19*AP$3+AP$50*$C19*AP$3+AP$51*$D19*AP$3+AP$52*$E19*AP$3,IF($A19+$H$3*32=AP$7,AP$49*$B19*AP$3+AP$50*$C19*AP$3+AP$51*$D19*AP$3+AP$52*$E19*AP$3,IF($A19+$H$3*33=AP$7,AP$49*$B19*AP$3+AP$50*$C19*AP$3+AP$51*$D19*AP$3+AP$52*$E19*AP$3,IF($A19+$H$3*34=AP$7,AP$49*$B19*AP$3+AP$50*$C19*AP$3+AP$51*$D19*AP$3+AP$52*$E19*AP$3,IF($A19+$H$3*35=AP$7,AP$49*$B19*AP$3+AP$50*$C19*AP$3+AP$51*$D19*AP$3+AP$52*$E19*AP$3,IF($A19+$H$3*36=AP$7,AP$49*$B19*AP$3+AP$50*$C19*AP$3+AP$51*$D19*AP$3+AP$52*$E19*AP$3,IF($A19+$H$3*37=AP$7,AP$49*$B19*AP$3+AP$50*$C19*AP$3+AP$51*$D19*AP$3+AP$52*$E19*AP$3,IF($A19+$H$3*38=AP$7,AP$49*$B19*AP$3+AP$50*$C19*AP$3+AP$51*$D19*AP$3+AP$52*$E19*AP$3,IF($A19+$H$3*39=AP$7,AP$49*$B19*AP$3+AP$50*$C19*AP$3+AP$51*$D19*AP$3+AP$52*$E19*AP$3,IF($A19+$H$3*40=AP$7,AP$49*$B19*AP$3+AP$50*$C19*AP$3+AP$51*$D19*AP$3+AP$52*$E19*AP$3,0)))))))))))))))))))))))))))))))))))))))))*Warranty!$AD$47</f>
        <v>1323.1743143335009</v>
      </c>
      <c r="AQ19" s="124">
        <f>IF($A19=AQ$7,AQ$49*$B19+AQ$50*$C19+AQ$51*$D19+AQ$52*$E19,IF($A19+$H$3=AQ$7,$A$5*$B19*AQ$3+$B$5*$C19*AQ$3+$C$5*$D19*AQ$3+$D$5*$E19*AQ$3,IF($A19+$H$3*2=AQ$7,$A$5*$B19*AQ$3+$B$5*$C19*AQ$3+$C$5*$D19*AQ$3+$D$5*$E19*AQ$3,IF($A19+$H$3*3=AQ$7,$A$5*$B19*AQ$3+$B$5*$C19*AQ$3+$C$5*$D19*AQ$3+$D$5*$E19*AQ$3,IF($A19+$H$3*4=AQ$7,$A$5*$B19*AQ$3+$B$5*$C19*AQ$3+$C$5*$D19*AQ$3+$D$5*$E19*AQ$3,IF($A19+$H$3*5=AQ$7,$A$5*$B19*AQ$3+$B$5*$C19*AQ$3+$C$5*$D19*AQ$3+$D$5*$E19*AQ$3,IF($A19+$H$3*6=AQ$7,$A$5*$B19*AQ$3+$B$5*$C19*AQ$3+$C$5*$D19*AQ$3+$D$5*$E19*AQ$3,IF($A19+$H$3*7=AQ$7,$A$5*$B19*AQ$3+$B$5*$C19*AQ$3+$C$5*$D19*AQ$3+$D$5*$E19*AQ$3,IF($A19+$H$3*8=AQ$7,$A$5*$B19*AQ$3+$B$5*$C19*AQ$3+$C$5*$D19*AQ$3+$D$5*$E19*AQ$3,IF($A19+$H$3*9=AQ$7,$A$5*$B19*AQ$3+$B$5*$C19*AQ$3+$C$5*$D19*AQ$3+$D$5*$E19*AQ$3,IF($A19+$H$3*10=AQ$7,$A$5*$B19*AQ$3+$B$5*$C19*AQ$3+$C$5*$D19*AQ$3+$D$5*$E19*AQ$3,IF($A19+$H$3*11=AQ$7,AQ$55*$B19*AQ$3+AQ$56*$C19*AQ$3+AQ$57*$D19*AQ$3+AQ$58*$E19*AQ$3,IF($A19+$H$3*12=AQ$7,AQ$55*$B19*AQ$3+AQ$56*$C19*AQ$3+AQ$57*$D19*AQ$3+AQ$58*$E19*AQ$3,IF($A19+$H$3*13=AQ$7,AQ$55*$B19*AQ$3+AQ$56*$C19*AQ$3+AQ$57*$D19*AQ$3+AQ$58*$E19*AQ$3,IF($A19+$H$3*14=AQ$7,AQ$55*$B19*AQ$3+AQ$56*$C19*AQ$3+AQ$57*$D19*AQ$3+AQ$58*$E19*AQ$3,IF($A19+$H$3*15=AQ$7,AQ$55*$B19*AQ$3+AQ$56*$C19*AQ$3+AQ$57*$D19*AQ$3+AQ$58*$E19*AQ$3,IF($A19+$H$3*16=AQ$7,AQ$60*$B19*AQ$3+AQ$61*$C19*AQ$3+AQ$62*$D19*AQ$3+AQ$63*$E19*AQ$3,IF($A19+$H$3*17=AQ$7,AQ$60*$B19*AQ$3+AQ$61*$C19*AQ$3+AQ$62*$D19*AQ$3+AQ$63*$E19*AQ$3,IF($A19+$H$3*18=AQ$7,AQ$60*$B19*AQ$3+AQ$61*$C19*AQ$3+AQ$62*$D19*AQ$3+AQ$63*$E19*AQ$3,IF($A19+$H$3*19=AQ$7,AQ$60*$B19*AQ$3+AQ$61*$C19*AQ$3+AQ$62*$D19*AQ$3+AQ$63*$E19*AQ$3,IF($A19+$H$3*20=AQ$7,AQ$60*$B19*AQ$3+AQ$61*$C19*AQ$3+AQ$62*$D19*AQ$3+AQ$63*$E19*AQ$3,IF($A19+$H$3*21=AQ$7,AQ$49*$B19*AQ$3+AQ$50*$C19*AQ$3+AQ$51*$D19*AQ$3+AQ$52*$E19*AQ$3,IF($A19+$H$3*22=AQ$7,AQ$49*$B19*AQ$3+AQ$50*$C19*AQ$3+AQ$51*$D19*AQ$3+AQ$52*$E19*AQ$3,IF($A19+$H$3*23=AQ$7,AQ$49*$B19*AQ$3+AQ$50*$C19*AQ$3+AQ$51*$D19*AQ$3+AQ$52*$E19*AQ$3,IF($A19+$H$3*24=AQ$7,AQ$49*$B19*AQ$3+AQ$50*$C19*AQ$3+AQ$51*$D19*AQ$3+AQ$52*$E19*AQ$3,IF($A19+$H$3*25=AQ$7,AQ$49*$B19*AQ$3+AQ$50*$C19*AQ$3+AQ$51*$D19*AQ$3+AQ$52*$E19*AQ$3,IF($A19+$H$3*26=AQ$7,AQ$49*$B19*AQ$3+AQ$50*$C19*AQ$3+AQ$51*$D19*AQ$3+AQ$52*$E19*AQ$3,IF($A19+$H$3*27=AQ$7,AQ$49*$B19*AQ$3+AQ$50*$C19*AQ$3+AQ$51*$D19*AQ$3+AQ$52*$E19*AQ$3,IF($A19+$H$3*28=AQ$7,AQ$49*$B19*AQ$3+AQ$50*$C19*AQ$3+AQ$51*$D19*AQ$3+AQ$52*$E19*AQ$3,IF($A19+$H$3*29=AQ$7,AQ$49*$B19*AQ$3+AQ$50*$C19*AQ$3+AQ$51*$D19*AQ$3+AQ$52*$E19*AQ$3,IF($A19+$H$3*30=AQ$7,AQ$49*$B19*AQ$3+AQ$50*$C19*AQ$3+AQ$51*$D19*AQ$3+AQ$52*$E19*AQ$3,IF($A19+$H$3*31=AQ$7,AQ$49*$B19*AQ$3+AQ$50*$C19*AQ$3+AQ$51*$D19*AQ$3+AQ$52*$E19*AQ$3,IF($A19+$H$3*32=AQ$7,AQ$49*$B19*AQ$3+AQ$50*$C19*AQ$3+AQ$51*$D19*AQ$3+AQ$52*$E19*AQ$3,IF($A19+$H$3*33=AQ$7,AQ$49*$B19*AQ$3+AQ$50*$C19*AQ$3+AQ$51*$D19*AQ$3+AQ$52*$E19*AQ$3,IF($A19+$H$3*34=AQ$7,AQ$49*$B19*AQ$3+AQ$50*$C19*AQ$3+AQ$51*$D19*AQ$3+AQ$52*$E19*AQ$3,IF($A19+$H$3*35=AQ$7,AQ$49*$B19*AQ$3+AQ$50*$C19*AQ$3+AQ$51*$D19*AQ$3+AQ$52*$E19*AQ$3,IF($A19+$H$3*36=AQ$7,AQ$49*$B19*AQ$3+AQ$50*$C19*AQ$3+AQ$51*$D19*AQ$3+AQ$52*$E19*AQ$3,IF($A19+$H$3*37=AQ$7,AQ$49*$B19*AQ$3+AQ$50*$C19*AQ$3+AQ$51*$D19*AQ$3+AQ$52*$E19*AQ$3,IF($A19+$H$3*38=AQ$7,AQ$49*$B19*AQ$3+AQ$50*$C19*AQ$3+AQ$51*$D19*AQ$3+AQ$52*$E19*AQ$3,IF($A19+$H$3*39=AQ$7,AQ$49*$B19*AQ$3+AQ$50*$C19*AQ$3+AQ$51*$D19*AQ$3+AQ$52*$E19*AQ$3,IF($A19+$H$3*40=AQ$7,AQ$49*$B19*AQ$3+AQ$50*$C19*AQ$3+AQ$51*$D19*AQ$3+AQ$52*$E19*AQ$3,0)))))))))))))))))))))))))))))))))))))))))*Warranty!$AD$47</f>
        <v>1323.1743143335009</v>
      </c>
      <c r="AR19" s="124">
        <f>IF($A19=AR$7,AR$49*$B19+AR$50*$C19+AR$51*$D19+AR$52*$E19,IF($A19+$H$3=AR$7,$A$5*$B19*AR$3+$B$5*$C19*AR$3+$C$5*$D19*AR$3+$D$5*$E19*AR$3,IF($A19+$H$3*2=AR$7,$A$5*$B19*AR$3+$B$5*$C19*AR$3+$C$5*$D19*AR$3+$D$5*$E19*AR$3,IF($A19+$H$3*3=AR$7,$A$5*$B19*AR$3+$B$5*$C19*AR$3+$C$5*$D19*AR$3+$D$5*$E19*AR$3,IF($A19+$H$3*4=AR$7,$A$5*$B19*AR$3+$B$5*$C19*AR$3+$C$5*$D19*AR$3+$D$5*$E19*AR$3,IF($A19+$H$3*5=AR$7,$A$5*$B19*AR$3+$B$5*$C19*AR$3+$C$5*$D19*AR$3+$D$5*$E19*AR$3,IF($A19+$H$3*6=AR$7,$A$5*$B19*AR$3+$B$5*$C19*AR$3+$C$5*$D19*AR$3+$D$5*$E19*AR$3,IF($A19+$H$3*7=AR$7,$A$5*$B19*AR$3+$B$5*$C19*AR$3+$C$5*$D19*AR$3+$D$5*$E19*AR$3,IF($A19+$H$3*8=AR$7,$A$5*$B19*AR$3+$B$5*$C19*AR$3+$C$5*$D19*AR$3+$D$5*$E19*AR$3,IF($A19+$H$3*9=AR$7,$A$5*$B19*AR$3+$B$5*$C19*AR$3+$C$5*$D19*AR$3+$D$5*$E19*AR$3,IF($A19+$H$3*10=AR$7,$A$5*$B19*AR$3+$B$5*$C19*AR$3+$C$5*$D19*AR$3+$D$5*$E19*AR$3,IF($A19+$H$3*11=AR$7,AR$55*$B19*AR$3+AR$56*$C19*AR$3+AR$57*$D19*AR$3+AR$58*$E19*AR$3,IF($A19+$H$3*12=AR$7,AR$55*$B19*AR$3+AR$56*$C19*AR$3+AR$57*$D19*AR$3+AR$58*$E19*AR$3,IF($A19+$H$3*13=AR$7,AR$55*$B19*AR$3+AR$56*$C19*AR$3+AR$57*$D19*AR$3+AR$58*$E19*AR$3,IF($A19+$H$3*14=AR$7,AR$55*$B19*AR$3+AR$56*$C19*AR$3+AR$57*$D19*AR$3+AR$58*$E19*AR$3,IF($A19+$H$3*15=AR$7,AR$55*$B19*AR$3+AR$56*$C19*AR$3+AR$57*$D19*AR$3+AR$58*$E19*AR$3,IF($A19+$H$3*16=AR$7,AR$60*$B19*AR$3+AR$61*$C19*AR$3+AR$62*$D19*AR$3+AR$63*$E19*AR$3,IF($A19+$H$3*17=AR$7,AR$60*$B19*AR$3+AR$61*$C19*AR$3+AR$62*$D19*AR$3+AR$63*$E19*AR$3,IF($A19+$H$3*18=AR$7,AR$60*$B19*AR$3+AR$61*$C19*AR$3+AR$62*$D19*AR$3+AR$63*$E19*AR$3,IF($A19+$H$3*19=AR$7,AR$60*$B19*AR$3+AR$61*$C19*AR$3+AR$62*$D19*AR$3+AR$63*$E19*AR$3,IF($A19+$H$3*20=AR$7,AR$60*$B19*AR$3+AR$61*$C19*AR$3+AR$62*$D19*AR$3+AR$63*$E19*AR$3,IF($A19+$H$3*21=AR$7,AR$49*$B19*AR$3+AR$50*$C19*AR$3+AR$51*$D19*AR$3+AR$52*$E19*AR$3,IF($A19+$H$3*22=AR$7,AR$49*$B19*AR$3+AR$50*$C19*AR$3+AR$51*$D19*AR$3+AR$52*$E19*AR$3,IF($A19+$H$3*23=AR$7,AR$49*$B19*AR$3+AR$50*$C19*AR$3+AR$51*$D19*AR$3+AR$52*$E19*AR$3,IF($A19+$H$3*24=AR$7,AR$49*$B19*AR$3+AR$50*$C19*AR$3+AR$51*$D19*AR$3+AR$52*$E19*AR$3,IF($A19+$H$3*25=AR$7,AR$49*$B19*AR$3+AR$50*$C19*AR$3+AR$51*$D19*AR$3+AR$52*$E19*AR$3,IF($A19+$H$3*26=AR$7,AR$49*$B19*AR$3+AR$50*$C19*AR$3+AR$51*$D19*AR$3+AR$52*$E19*AR$3,IF($A19+$H$3*27=AR$7,AR$49*$B19*AR$3+AR$50*$C19*AR$3+AR$51*$D19*AR$3+AR$52*$E19*AR$3,IF($A19+$H$3*28=AR$7,AR$49*$B19*AR$3+AR$50*$C19*AR$3+AR$51*$D19*AR$3+AR$52*$E19*AR$3,IF($A19+$H$3*29=AR$7,AR$49*$B19*AR$3+AR$50*$C19*AR$3+AR$51*$D19*AR$3+AR$52*$E19*AR$3,IF($A19+$H$3*30=AR$7,AR$49*$B19*AR$3+AR$50*$C19*AR$3+AR$51*$D19*AR$3+AR$52*$E19*AR$3,IF($A19+$H$3*31=AR$7,AR$49*$B19*AR$3+AR$50*$C19*AR$3+AR$51*$D19*AR$3+AR$52*$E19*AR$3,IF($A19+$H$3*32=AR$7,AR$49*$B19*AR$3+AR$50*$C19*AR$3+AR$51*$D19*AR$3+AR$52*$E19*AR$3,IF($A19+$H$3*33=AR$7,AR$49*$B19*AR$3+AR$50*$C19*AR$3+AR$51*$D19*AR$3+AR$52*$E19*AR$3,IF($A19+$H$3*34=AR$7,AR$49*$B19*AR$3+AR$50*$C19*AR$3+AR$51*$D19*AR$3+AR$52*$E19*AR$3,IF($A19+$H$3*35=AR$7,AR$49*$B19*AR$3+AR$50*$C19*AR$3+AR$51*$D19*AR$3+AR$52*$E19*AR$3,IF($A19+$H$3*36=AR$7,AR$49*$B19*AR$3+AR$50*$C19*AR$3+AR$51*$D19*AR$3+AR$52*$E19*AR$3,IF($A19+$H$3*37=AR$7,AR$49*$B19*AR$3+AR$50*$C19*AR$3+AR$51*$D19*AR$3+AR$52*$E19*AR$3,IF($A19+$H$3*38=AR$7,AR$49*$B19*AR$3+AR$50*$C19*AR$3+AR$51*$D19*AR$3+AR$52*$E19*AR$3,IF($A19+$H$3*39=AR$7,AR$49*$B19*AR$3+AR$50*$C19*AR$3+AR$51*$D19*AR$3+AR$52*$E19*AR$3,IF($A19+$H$3*40=AR$7,AR$49*$B19*AR$3+AR$50*$C19*AR$3+AR$51*$D19*AR$3+AR$52*$E19*AR$3,0)))))))))))))))))))))))))))))))))))))))))*Warranty!$AD$47</f>
        <v>1323.1743143335009</v>
      </c>
      <c r="AS19" s="124">
        <f>IF($A19=AS$7,AS$49*$B19+AS$50*$C19+AS$51*$D19+AS$52*$E19,IF($A19+$H$3=AS$7,$A$5*$B19*AS$3+$B$5*$C19*AS$3+$C$5*$D19*AS$3+$D$5*$E19*AS$3,IF($A19+$H$3*2=AS$7,$A$5*$B19*AS$3+$B$5*$C19*AS$3+$C$5*$D19*AS$3+$D$5*$E19*AS$3,IF($A19+$H$3*3=AS$7,$A$5*$B19*AS$3+$B$5*$C19*AS$3+$C$5*$D19*AS$3+$D$5*$E19*AS$3,IF($A19+$H$3*4=AS$7,$A$5*$B19*AS$3+$B$5*$C19*AS$3+$C$5*$D19*AS$3+$D$5*$E19*AS$3,IF($A19+$H$3*5=AS$7,$A$5*$B19*AS$3+$B$5*$C19*AS$3+$C$5*$D19*AS$3+$D$5*$E19*AS$3,IF($A19+$H$3*6=AS$7,$A$5*$B19*AS$3+$B$5*$C19*AS$3+$C$5*$D19*AS$3+$D$5*$E19*AS$3,IF($A19+$H$3*7=AS$7,$A$5*$B19*AS$3+$B$5*$C19*AS$3+$C$5*$D19*AS$3+$D$5*$E19*AS$3,IF($A19+$H$3*8=AS$7,$A$5*$B19*AS$3+$B$5*$C19*AS$3+$C$5*$D19*AS$3+$D$5*$E19*AS$3,IF($A19+$H$3*9=AS$7,$A$5*$B19*AS$3+$B$5*$C19*AS$3+$C$5*$D19*AS$3+$D$5*$E19*AS$3,IF($A19+$H$3*10=AS$7,$A$5*$B19*AS$3+$B$5*$C19*AS$3+$C$5*$D19*AS$3+$D$5*$E19*AS$3,IF($A19+$H$3*11=AS$7,AS$55*$B19*AS$3+AS$56*$C19*AS$3+AS$57*$D19*AS$3+AS$58*$E19*AS$3,IF($A19+$H$3*12=AS$7,AS$55*$B19*AS$3+AS$56*$C19*AS$3+AS$57*$D19*AS$3+AS$58*$E19*AS$3,IF($A19+$H$3*13=AS$7,AS$55*$B19*AS$3+AS$56*$C19*AS$3+AS$57*$D19*AS$3+AS$58*$E19*AS$3,IF($A19+$H$3*14=AS$7,AS$55*$B19*AS$3+AS$56*$C19*AS$3+AS$57*$D19*AS$3+AS$58*$E19*AS$3,IF($A19+$H$3*15=AS$7,AS$55*$B19*AS$3+AS$56*$C19*AS$3+AS$57*$D19*AS$3+AS$58*$E19*AS$3,IF($A19+$H$3*16=AS$7,AS$60*$B19*AS$3+AS$61*$C19*AS$3+AS$62*$D19*AS$3+AS$63*$E19*AS$3,IF($A19+$H$3*17=AS$7,AS$60*$B19*AS$3+AS$61*$C19*AS$3+AS$62*$D19*AS$3+AS$63*$E19*AS$3,IF($A19+$H$3*18=AS$7,AS$60*$B19*AS$3+AS$61*$C19*AS$3+AS$62*$D19*AS$3+AS$63*$E19*AS$3,IF($A19+$H$3*19=AS$7,AS$60*$B19*AS$3+AS$61*$C19*AS$3+AS$62*$D19*AS$3+AS$63*$E19*AS$3,IF($A19+$H$3*20=AS$7,AS$60*$B19*AS$3+AS$61*$C19*AS$3+AS$62*$D19*AS$3+AS$63*$E19*AS$3,IF($A19+$H$3*21=AS$7,AS$49*$B19*AS$3+AS$50*$C19*AS$3+AS$51*$D19*AS$3+AS$52*$E19*AS$3,IF($A19+$H$3*22=AS$7,AS$49*$B19*AS$3+AS$50*$C19*AS$3+AS$51*$D19*AS$3+AS$52*$E19*AS$3,IF($A19+$H$3*23=AS$7,AS$49*$B19*AS$3+AS$50*$C19*AS$3+AS$51*$D19*AS$3+AS$52*$E19*AS$3,IF($A19+$H$3*24=AS$7,AS$49*$B19*AS$3+AS$50*$C19*AS$3+AS$51*$D19*AS$3+AS$52*$E19*AS$3,IF($A19+$H$3*25=AS$7,AS$49*$B19*AS$3+AS$50*$C19*AS$3+AS$51*$D19*AS$3+AS$52*$E19*AS$3,IF($A19+$H$3*26=AS$7,AS$49*$B19*AS$3+AS$50*$C19*AS$3+AS$51*$D19*AS$3+AS$52*$E19*AS$3,IF($A19+$H$3*27=AS$7,AS$49*$B19*AS$3+AS$50*$C19*AS$3+AS$51*$D19*AS$3+AS$52*$E19*AS$3,IF($A19+$H$3*28=AS$7,AS$49*$B19*AS$3+AS$50*$C19*AS$3+AS$51*$D19*AS$3+AS$52*$E19*AS$3,IF($A19+$H$3*29=AS$7,AS$49*$B19*AS$3+AS$50*$C19*AS$3+AS$51*$D19*AS$3+AS$52*$E19*AS$3,IF($A19+$H$3*30=AS$7,AS$49*$B19*AS$3+AS$50*$C19*AS$3+AS$51*$D19*AS$3+AS$52*$E19*AS$3,IF($A19+$H$3*31=AS$7,AS$49*$B19*AS$3+AS$50*$C19*AS$3+AS$51*$D19*AS$3+AS$52*$E19*AS$3,IF($A19+$H$3*32=AS$7,AS$49*$B19*AS$3+AS$50*$C19*AS$3+AS$51*$D19*AS$3+AS$52*$E19*AS$3,IF($A19+$H$3*33=AS$7,AS$49*$B19*AS$3+AS$50*$C19*AS$3+AS$51*$D19*AS$3+AS$52*$E19*AS$3,IF($A19+$H$3*34=AS$7,AS$49*$B19*AS$3+AS$50*$C19*AS$3+AS$51*$D19*AS$3+AS$52*$E19*AS$3,IF($A19+$H$3*35=AS$7,AS$49*$B19*AS$3+AS$50*$C19*AS$3+AS$51*$D19*AS$3+AS$52*$E19*AS$3,IF($A19+$H$3*36=AS$7,AS$49*$B19*AS$3+AS$50*$C19*AS$3+AS$51*$D19*AS$3+AS$52*$E19*AS$3,IF($A19+$H$3*37=AS$7,AS$49*$B19*AS$3+AS$50*$C19*AS$3+AS$51*$D19*AS$3+AS$52*$E19*AS$3,IF($A19+$H$3*38=AS$7,AS$49*$B19*AS$3+AS$50*$C19*AS$3+AS$51*$D19*AS$3+AS$52*$E19*AS$3,IF($A19+$H$3*39=AS$7,AS$49*$B19*AS$3+AS$50*$C19*AS$3+AS$51*$D19*AS$3+AS$52*$E19*AS$3,IF($A19+$H$3*40=AS$7,AS$49*$B19*AS$3+AS$50*$C19*AS$3+AS$51*$D19*AS$3+AS$52*$E19*AS$3,0)))))))))))))))))))))))))))))))))))))))))*Warranty!$AD$47</f>
        <v>1323.1743143335009</v>
      </c>
      <c r="AT19" s="124">
        <f>IF($A19=AT$7,AT$49*$B19+AT$50*$C19+AT$51*$D19+AT$52*$E19,IF($A19+$H$3=AT$7,$A$5*$B19*AT$3+$B$5*$C19*AT$3+$C$5*$D19*AT$3+$D$5*$E19*AT$3,IF($A19+$H$3*2=AT$7,$A$5*$B19*AT$3+$B$5*$C19*AT$3+$C$5*$D19*AT$3+$D$5*$E19*AT$3,IF($A19+$H$3*3=AT$7,$A$5*$B19*AT$3+$B$5*$C19*AT$3+$C$5*$D19*AT$3+$D$5*$E19*AT$3,IF($A19+$H$3*4=AT$7,$A$5*$B19*AT$3+$B$5*$C19*AT$3+$C$5*$D19*AT$3+$D$5*$E19*AT$3,IF($A19+$H$3*5=AT$7,$A$5*$B19*AT$3+$B$5*$C19*AT$3+$C$5*$D19*AT$3+$D$5*$E19*AT$3,IF($A19+$H$3*6=AT$7,$A$5*$B19*AT$3+$B$5*$C19*AT$3+$C$5*$D19*AT$3+$D$5*$E19*AT$3,IF($A19+$H$3*7=AT$7,$A$5*$B19*AT$3+$B$5*$C19*AT$3+$C$5*$D19*AT$3+$D$5*$E19*AT$3,IF($A19+$H$3*8=AT$7,$A$5*$B19*AT$3+$B$5*$C19*AT$3+$C$5*$D19*AT$3+$D$5*$E19*AT$3,IF($A19+$H$3*9=AT$7,$A$5*$B19*AT$3+$B$5*$C19*AT$3+$C$5*$D19*AT$3+$D$5*$E19*AT$3,IF($A19+$H$3*10=AT$7,$A$5*$B19*AT$3+$B$5*$C19*AT$3+$C$5*$D19*AT$3+$D$5*$E19*AT$3,IF($A19+$H$3*11=AT$7,AT$55*$B19*AT$3+AT$56*$C19*AT$3+AT$57*$D19*AT$3+AT$58*$E19*AT$3,IF($A19+$H$3*12=AT$7,AT$55*$B19*AT$3+AT$56*$C19*AT$3+AT$57*$D19*AT$3+AT$58*$E19*AT$3,IF($A19+$H$3*13=AT$7,AT$55*$B19*AT$3+AT$56*$C19*AT$3+AT$57*$D19*AT$3+AT$58*$E19*AT$3,IF($A19+$H$3*14=AT$7,AT$55*$B19*AT$3+AT$56*$C19*AT$3+AT$57*$D19*AT$3+AT$58*$E19*AT$3,IF($A19+$H$3*15=AT$7,AT$55*$B19*AT$3+AT$56*$C19*AT$3+AT$57*$D19*AT$3+AT$58*$E19*AT$3,IF($A19+$H$3*16=AT$7,AT$60*$B19*AT$3+AT$61*$C19*AT$3+AT$62*$D19*AT$3+AT$63*$E19*AT$3,IF($A19+$H$3*17=AT$7,AT$60*$B19*AT$3+AT$61*$C19*AT$3+AT$62*$D19*AT$3+AT$63*$E19*AT$3,IF($A19+$H$3*18=AT$7,AT$60*$B19*AT$3+AT$61*$C19*AT$3+AT$62*$D19*AT$3+AT$63*$E19*AT$3,IF($A19+$H$3*19=AT$7,AT$60*$B19*AT$3+AT$61*$C19*AT$3+AT$62*$D19*AT$3+AT$63*$E19*AT$3,IF($A19+$H$3*20=AT$7,AT$60*$B19*AT$3+AT$61*$C19*AT$3+AT$62*$D19*AT$3+AT$63*$E19*AT$3,IF($A19+$H$3*21=AT$7,AT$49*$B19*AT$3+AT$50*$C19*AT$3+AT$51*$D19*AT$3+AT$52*$E19*AT$3,IF($A19+$H$3*22=AT$7,AT$49*$B19*AT$3+AT$50*$C19*AT$3+AT$51*$D19*AT$3+AT$52*$E19*AT$3,IF($A19+$H$3*23=AT$7,AT$49*$B19*AT$3+AT$50*$C19*AT$3+AT$51*$D19*AT$3+AT$52*$E19*AT$3,IF($A19+$H$3*24=AT$7,AT$49*$B19*AT$3+AT$50*$C19*AT$3+AT$51*$D19*AT$3+AT$52*$E19*AT$3,IF($A19+$H$3*25=AT$7,AT$49*$B19*AT$3+AT$50*$C19*AT$3+AT$51*$D19*AT$3+AT$52*$E19*AT$3,IF($A19+$H$3*26=AT$7,AT$49*$B19*AT$3+AT$50*$C19*AT$3+AT$51*$D19*AT$3+AT$52*$E19*AT$3,IF($A19+$H$3*27=AT$7,AT$49*$B19*AT$3+AT$50*$C19*AT$3+AT$51*$D19*AT$3+AT$52*$E19*AT$3,IF($A19+$H$3*28=AT$7,AT$49*$B19*AT$3+AT$50*$C19*AT$3+AT$51*$D19*AT$3+AT$52*$E19*AT$3,IF($A19+$H$3*29=AT$7,AT$49*$B19*AT$3+AT$50*$C19*AT$3+AT$51*$D19*AT$3+AT$52*$E19*AT$3,IF($A19+$H$3*30=AT$7,AT$49*$B19*AT$3+AT$50*$C19*AT$3+AT$51*$D19*AT$3+AT$52*$E19*AT$3,IF($A19+$H$3*31=AT$7,AT$49*$B19*AT$3+AT$50*$C19*AT$3+AT$51*$D19*AT$3+AT$52*$E19*AT$3,IF($A19+$H$3*32=AT$7,AT$49*$B19*AT$3+AT$50*$C19*AT$3+AT$51*$D19*AT$3+AT$52*$E19*AT$3,IF($A19+$H$3*33=AT$7,AT$49*$B19*AT$3+AT$50*$C19*AT$3+AT$51*$D19*AT$3+AT$52*$E19*AT$3,IF($A19+$H$3*34=AT$7,AT$49*$B19*AT$3+AT$50*$C19*AT$3+AT$51*$D19*AT$3+AT$52*$E19*AT$3,IF($A19+$H$3*35=AT$7,AT$49*$B19*AT$3+AT$50*$C19*AT$3+AT$51*$D19*AT$3+AT$52*$E19*AT$3,IF($A19+$H$3*36=AT$7,AT$49*$B19*AT$3+AT$50*$C19*AT$3+AT$51*$D19*AT$3+AT$52*$E19*AT$3,IF($A19+$H$3*37=AT$7,AT$49*$B19*AT$3+AT$50*$C19*AT$3+AT$51*$D19*AT$3+AT$52*$E19*AT$3,IF($A19+$H$3*38=AT$7,AT$49*$B19*AT$3+AT$50*$C19*AT$3+AT$51*$D19*AT$3+AT$52*$E19*AT$3,IF($A19+$H$3*39=AT$7,AT$49*$B19*AT$3+AT$50*$C19*AT$3+AT$51*$D19*AT$3+AT$52*$E19*AT$3,IF($A19+$H$3*40=AT$7,AT$49*$B19*AT$3+AT$50*$C19*AT$3+AT$51*$D19*AT$3+AT$52*$E19*AT$3,0)))))))))))))))))))))))))))))))))))))))))*Warranty!$AD$47</f>
        <v>1323.1743143335009</v>
      </c>
      <c r="AU19" s="124">
        <f>IF($A19=AU$7,AU$49*$B19+AU$50*$C19+AU$51*$D19+AU$52*$E19,IF($A19+$H$3=AU$7,$A$5*$B19*AU$3+$B$5*$C19*AU$3+$C$5*$D19*AU$3+$D$5*$E19*AU$3,IF($A19+$H$3*2=AU$7,$A$5*$B19*AU$3+$B$5*$C19*AU$3+$C$5*$D19*AU$3+$D$5*$E19*AU$3,IF($A19+$H$3*3=AU$7,$A$5*$B19*AU$3+$B$5*$C19*AU$3+$C$5*$D19*AU$3+$D$5*$E19*AU$3,IF($A19+$H$3*4=AU$7,$A$5*$B19*AU$3+$B$5*$C19*AU$3+$C$5*$D19*AU$3+$D$5*$E19*AU$3,IF($A19+$H$3*5=AU$7,$A$5*$B19*AU$3+$B$5*$C19*AU$3+$C$5*$D19*AU$3+$D$5*$E19*AU$3,IF($A19+$H$3*6=AU$7,$A$5*$B19*AU$3+$B$5*$C19*AU$3+$C$5*$D19*AU$3+$D$5*$E19*AU$3,IF($A19+$H$3*7=AU$7,$A$5*$B19*AU$3+$B$5*$C19*AU$3+$C$5*$D19*AU$3+$D$5*$E19*AU$3,IF($A19+$H$3*8=AU$7,$A$5*$B19*AU$3+$B$5*$C19*AU$3+$C$5*$D19*AU$3+$D$5*$E19*AU$3,IF($A19+$H$3*9=AU$7,$A$5*$B19*AU$3+$B$5*$C19*AU$3+$C$5*$D19*AU$3+$D$5*$E19*AU$3,IF($A19+$H$3*10=AU$7,$A$5*$B19*AU$3+$B$5*$C19*AU$3+$C$5*$D19*AU$3+$D$5*$E19*AU$3,IF($A19+$H$3*11=AU$7,AU$55*$B19*AU$3+AU$56*$C19*AU$3+AU$57*$D19*AU$3+AU$58*$E19*AU$3,IF($A19+$H$3*12=AU$7,AU$55*$B19*AU$3+AU$56*$C19*AU$3+AU$57*$D19*AU$3+AU$58*$E19*AU$3,IF($A19+$H$3*13=AU$7,AU$55*$B19*AU$3+AU$56*$C19*AU$3+AU$57*$D19*AU$3+AU$58*$E19*AU$3,IF($A19+$H$3*14=AU$7,AU$55*$B19*AU$3+AU$56*$C19*AU$3+AU$57*$D19*AU$3+AU$58*$E19*AU$3,IF($A19+$H$3*15=AU$7,AU$55*$B19*AU$3+AU$56*$C19*AU$3+AU$57*$D19*AU$3+AU$58*$E19*AU$3,IF($A19+$H$3*16=AU$7,AU$60*$B19*AU$3+AU$61*$C19*AU$3+AU$62*$D19*AU$3+AU$63*$E19*AU$3,IF($A19+$H$3*17=AU$7,AU$60*$B19*AU$3+AU$61*$C19*AU$3+AU$62*$D19*AU$3+AU$63*$E19*AU$3,IF($A19+$H$3*18=AU$7,AU$60*$B19*AU$3+AU$61*$C19*AU$3+AU$62*$D19*AU$3+AU$63*$E19*AU$3,IF($A19+$H$3*19=AU$7,AU$60*$B19*AU$3+AU$61*$C19*AU$3+AU$62*$D19*AU$3+AU$63*$E19*AU$3,IF($A19+$H$3*20=AU$7,AU$60*$B19*AU$3+AU$61*$C19*AU$3+AU$62*$D19*AU$3+AU$63*$E19*AU$3,IF($A19+$H$3*21=AU$7,AU$49*$B19*AU$3+AU$50*$C19*AU$3+AU$51*$D19*AU$3+AU$52*$E19*AU$3,IF($A19+$H$3*22=AU$7,AU$49*$B19*AU$3+AU$50*$C19*AU$3+AU$51*$D19*AU$3+AU$52*$E19*AU$3,IF($A19+$H$3*23=AU$7,AU$49*$B19*AU$3+AU$50*$C19*AU$3+AU$51*$D19*AU$3+AU$52*$E19*AU$3,IF($A19+$H$3*24=AU$7,AU$49*$B19*AU$3+AU$50*$C19*AU$3+AU$51*$D19*AU$3+AU$52*$E19*AU$3,IF($A19+$H$3*25=AU$7,AU$49*$B19*AU$3+AU$50*$C19*AU$3+AU$51*$D19*AU$3+AU$52*$E19*AU$3,IF($A19+$H$3*26=AU$7,AU$49*$B19*AU$3+AU$50*$C19*AU$3+AU$51*$D19*AU$3+AU$52*$E19*AU$3,IF($A19+$H$3*27=AU$7,AU$49*$B19*AU$3+AU$50*$C19*AU$3+AU$51*$D19*AU$3+AU$52*$E19*AU$3,IF($A19+$H$3*28=AU$7,AU$49*$B19*AU$3+AU$50*$C19*AU$3+AU$51*$D19*AU$3+AU$52*$E19*AU$3,IF($A19+$H$3*29=AU$7,AU$49*$B19*AU$3+AU$50*$C19*AU$3+AU$51*$D19*AU$3+AU$52*$E19*AU$3,IF($A19+$H$3*30=AU$7,AU$49*$B19*AU$3+AU$50*$C19*AU$3+AU$51*$D19*AU$3+AU$52*$E19*AU$3,IF($A19+$H$3*31=AU$7,AU$49*$B19*AU$3+AU$50*$C19*AU$3+AU$51*$D19*AU$3+AU$52*$E19*AU$3,IF($A19+$H$3*32=AU$7,AU$49*$B19*AU$3+AU$50*$C19*AU$3+AU$51*$D19*AU$3+AU$52*$E19*AU$3,IF($A19+$H$3*33=AU$7,AU$49*$B19*AU$3+AU$50*$C19*AU$3+AU$51*$D19*AU$3+AU$52*$E19*AU$3,IF($A19+$H$3*34=AU$7,AU$49*$B19*AU$3+AU$50*$C19*AU$3+AU$51*$D19*AU$3+AU$52*$E19*AU$3,IF($A19+$H$3*35=AU$7,AU$49*$B19*AU$3+AU$50*$C19*AU$3+AU$51*$D19*AU$3+AU$52*$E19*AU$3,IF($A19+$H$3*36=AU$7,AU$49*$B19*AU$3+AU$50*$C19*AU$3+AU$51*$D19*AU$3+AU$52*$E19*AU$3,IF($A19+$H$3*37=AU$7,AU$49*$B19*AU$3+AU$50*$C19*AU$3+AU$51*$D19*AU$3+AU$52*$E19*AU$3,IF($A19+$H$3*38=AU$7,AU$49*$B19*AU$3+AU$50*$C19*AU$3+AU$51*$D19*AU$3+AU$52*$E19*AU$3,IF($A19+$H$3*39=AU$7,AU$49*$B19*AU$3+AU$50*$C19*AU$3+AU$51*$D19*AU$3+AU$52*$E19*AU$3,IF($A19+$H$3*40=AU$7,AU$49*$B19*AU$3+AU$50*$C19*AU$3+AU$51*$D19*AU$3+AU$52*$E19*AU$3,0)))))))))))))))))))))))))))))))))))))))))</f>
        <v>5133.3774888000007</v>
      </c>
      <c r="AV19" s="124">
        <f>IF($A19=AV$7,AV$49*$B19+AV$50*$C19+AV$51*$D19+AV$52*$E19,IF($A19+$H$3=AV$7,$A$5*$B19*AV$3+$B$5*$C19*AV$3+$C$5*$D19*AV$3+$D$5*$E19*AV$3,IF($A19+$H$3*2=AV$7,$A$5*$B19*AV$3+$B$5*$C19*AV$3+$C$5*$D19*AV$3+$D$5*$E19*AV$3,IF($A19+$H$3*3=AV$7,$A$5*$B19*AV$3+$B$5*$C19*AV$3+$C$5*$D19*AV$3+$D$5*$E19*AV$3,IF($A19+$H$3*4=AV$7,$A$5*$B19*AV$3+$B$5*$C19*AV$3+$C$5*$D19*AV$3+$D$5*$E19*AV$3,IF($A19+$H$3*5=AV$7,$A$5*$B19*AV$3+$B$5*$C19*AV$3+$C$5*$D19*AV$3+$D$5*$E19*AV$3,IF($A19+$H$3*6=AV$7,$A$5*$B19*AV$3+$B$5*$C19*AV$3+$C$5*$D19*AV$3+$D$5*$E19*AV$3,IF($A19+$H$3*7=AV$7,$A$5*$B19*AV$3+$B$5*$C19*AV$3+$C$5*$D19*AV$3+$D$5*$E19*AV$3,IF($A19+$H$3*8=AV$7,$A$5*$B19*AV$3+$B$5*$C19*AV$3+$C$5*$D19*AV$3+$D$5*$E19*AV$3,IF($A19+$H$3*9=AV$7,$A$5*$B19*AV$3+$B$5*$C19*AV$3+$C$5*$D19*AV$3+$D$5*$E19*AV$3,IF($A19+$H$3*10=AV$7,$A$5*$B19*AV$3+$B$5*$C19*AV$3+$C$5*$D19*AV$3+$D$5*$E19*AV$3,IF($A19+$H$3*11=AV$7,AV$55*$B19*AV$3+AV$56*$C19*AV$3+AV$57*$D19*AV$3+AV$58*$E19*AV$3,IF($A19+$H$3*12=AV$7,AV$55*$B19*AV$3+AV$56*$C19*AV$3+AV$57*$D19*AV$3+AV$58*$E19*AV$3,IF($A19+$H$3*13=AV$7,AV$55*$B19*AV$3+AV$56*$C19*AV$3+AV$57*$D19*AV$3+AV$58*$E19*AV$3,IF($A19+$H$3*14=AV$7,AV$55*$B19*AV$3+AV$56*$C19*AV$3+AV$57*$D19*AV$3+AV$58*$E19*AV$3,IF($A19+$H$3*15=AV$7,AV$55*$B19*AV$3+AV$56*$C19*AV$3+AV$57*$D19*AV$3+AV$58*$E19*AV$3,IF($A19+$H$3*16=AV$7,AV$60*$B19*AV$3+AV$61*$C19*AV$3+AV$62*$D19*AV$3+AV$63*$E19*AV$3,IF($A19+$H$3*17=AV$7,AV$60*$B19*AV$3+AV$61*$C19*AV$3+AV$62*$D19*AV$3+AV$63*$E19*AV$3,IF($A19+$H$3*18=AV$7,AV$60*$B19*AV$3+AV$61*$C19*AV$3+AV$62*$D19*AV$3+AV$63*$E19*AV$3,IF($A19+$H$3*19=AV$7,AV$60*$B19*AV$3+AV$61*$C19*AV$3+AV$62*$D19*AV$3+AV$63*$E19*AV$3,IF($A19+$H$3*20=AV$7,AV$60*$B19*AV$3+AV$61*$C19*AV$3+AV$62*$D19*AV$3+AV$63*$E19*AV$3,IF($A19+$H$3*21=AV$7,AV$49*$B19*AV$3+AV$50*$C19*AV$3+AV$51*$D19*AV$3+AV$52*$E19*AV$3,IF($A19+$H$3*22=AV$7,AV$49*$B19*AV$3+AV$50*$C19*AV$3+AV$51*$D19*AV$3+AV$52*$E19*AV$3,IF($A19+$H$3*23=AV$7,AV$49*$B19*AV$3+AV$50*$C19*AV$3+AV$51*$D19*AV$3+AV$52*$E19*AV$3,IF($A19+$H$3*24=AV$7,AV$49*$B19*AV$3+AV$50*$C19*AV$3+AV$51*$D19*AV$3+AV$52*$E19*AV$3,IF($A19+$H$3*25=AV$7,AV$49*$B19*AV$3+AV$50*$C19*AV$3+AV$51*$D19*AV$3+AV$52*$E19*AV$3,IF($A19+$H$3*26=AV$7,AV$49*$B19*AV$3+AV$50*$C19*AV$3+AV$51*$D19*AV$3+AV$52*$E19*AV$3,IF($A19+$H$3*27=AV$7,AV$49*$B19*AV$3+AV$50*$C19*AV$3+AV$51*$D19*AV$3+AV$52*$E19*AV$3,IF($A19+$H$3*28=AV$7,AV$49*$B19*AV$3+AV$50*$C19*AV$3+AV$51*$D19*AV$3+AV$52*$E19*AV$3,IF($A19+$H$3*29=AV$7,AV$49*$B19*AV$3+AV$50*$C19*AV$3+AV$51*$D19*AV$3+AV$52*$E19*AV$3,IF($A19+$H$3*30=AV$7,AV$49*$B19*AV$3+AV$50*$C19*AV$3+AV$51*$D19*AV$3+AV$52*$E19*AV$3,IF($A19+$H$3*31=AV$7,AV$49*$B19*AV$3+AV$50*$C19*AV$3+AV$51*$D19*AV$3+AV$52*$E19*AV$3,IF($A19+$H$3*32=AV$7,AV$49*$B19*AV$3+AV$50*$C19*AV$3+AV$51*$D19*AV$3+AV$52*$E19*AV$3,IF($A19+$H$3*33=AV$7,AV$49*$B19*AV$3+AV$50*$C19*AV$3+AV$51*$D19*AV$3+AV$52*$E19*AV$3,IF($A19+$H$3*34=AV$7,AV$49*$B19*AV$3+AV$50*$C19*AV$3+AV$51*$D19*AV$3+AV$52*$E19*AV$3,IF($A19+$H$3*35=AV$7,AV$49*$B19*AV$3+AV$50*$C19*AV$3+AV$51*$D19*AV$3+AV$52*$E19*AV$3,IF($A19+$H$3*36=AV$7,AV$49*$B19*AV$3+AV$50*$C19*AV$3+AV$51*$D19*AV$3+AV$52*$E19*AV$3,IF($A19+$H$3*37=AV$7,AV$49*$B19*AV$3+AV$50*$C19*AV$3+AV$51*$D19*AV$3+AV$52*$E19*AV$3,IF($A19+$H$3*38=AV$7,AV$49*$B19*AV$3+AV$50*$C19*AV$3+AV$51*$D19*AV$3+AV$52*$E19*AV$3,IF($A19+$H$3*39=AV$7,AV$49*$B19*AV$3+AV$50*$C19*AV$3+AV$51*$D19*AV$3+AV$52*$E19*AV$3,IF($A19+$H$3*40=AV$7,AV$49*$B19*AV$3+AV$50*$C19*AV$3+AV$51*$D19*AV$3+AV$52*$E19*AV$3,0)))))))))))))))))))))))))))))))))))))))))</f>
        <v>5133.3774888000007</v>
      </c>
      <c r="AW19" s="124">
        <f>IF($A19=AW$7,AW$49*$B19+AW$50*$C19+AW$51*$D19+AW$52*$E19,IF($A19+$H$3=AW$7,$A$5*$B19*AW$3+$B$5*$C19*AW$3+$C$5*$D19*AW$3+$D$5*$E19*AW$3,IF($A19+$H$3*2=AW$7,$A$5*$B19*AW$3+$B$5*$C19*AW$3+$C$5*$D19*AW$3+$D$5*$E19*AW$3,IF($A19+$H$3*3=AW$7,$A$5*$B19*AW$3+$B$5*$C19*AW$3+$C$5*$D19*AW$3+$D$5*$E19*AW$3,IF($A19+$H$3*4=AW$7,$A$5*$B19*AW$3+$B$5*$C19*AW$3+$C$5*$D19*AW$3+$D$5*$E19*AW$3,IF($A19+$H$3*5=AW$7,$A$5*$B19*AW$3+$B$5*$C19*AW$3+$C$5*$D19*AW$3+$D$5*$E19*AW$3,IF($A19+$H$3*6=AW$7,$A$5*$B19*AW$3+$B$5*$C19*AW$3+$C$5*$D19*AW$3+$D$5*$E19*AW$3,IF($A19+$H$3*7=AW$7,$A$5*$B19*AW$3+$B$5*$C19*AW$3+$C$5*$D19*AW$3+$D$5*$E19*AW$3,IF($A19+$H$3*8=AW$7,$A$5*$B19*AW$3+$B$5*$C19*AW$3+$C$5*$D19*AW$3+$D$5*$E19*AW$3,IF($A19+$H$3*9=AW$7,$A$5*$B19*AW$3+$B$5*$C19*AW$3+$C$5*$D19*AW$3+$D$5*$E19*AW$3,IF($A19+$H$3*10=AW$7,$A$5*$B19*AW$3+$B$5*$C19*AW$3+$C$5*$D19*AW$3+$D$5*$E19*AW$3,IF($A19+$H$3*11=AW$7,AW$55*$B19*AW$3+AW$56*$C19*AW$3+AW$57*$D19*AW$3+AW$58*$E19*AW$3,IF($A19+$H$3*12=AW$7,AW$55*$B19*AW$3+AW$56*$C19*AW$3+AW$57*$D19*AW$3+AW$58*$E19*AW$3,IF($A19+$H$3*13=AW$7,AW$55*$B19*AW$3+AW$56*$C19*AW$3+AW$57*$D19*AW$3+AW$58*$E19*AW$3,IF($A19+$H$3*14=AW$7,AW$55*$B19*AW$3+AW$56*$C19*AW$3+AW$57*$D19*AW$3+AW$58*$E19*AW$3,IF($A19+$H$3*15=AW$7,AW$55*$B19*AW$3+AW$56*$C19*AW$3+AW$57*$D19*AW$3+AW$58*$E19*AW$3,IF($A19+$H$3*16=AW$7,AW$60*$B19*AW$3+AW$61*$C19*AW$3+AW$62*$D19*AW$3+AW$63*$E19*AW$3,IF($A19+$H$3*17=AW$7,AW$60*$B19*AW$3+AW$61*$C19*AW$3+AW$62*$D19*AW$3+AW$63*$E19*AW$3,IF($A19+$H$3*18=AW$7,AW$60*$B19*AW$3+AW$61*$C19*AW$3+AW$62*$D19*AW$3+AW$63*$E19*AW$3,IF($A19+$H$3*19=AW$7,AW$60*$B19*AW$3+AW$61*$C19*AW$3+AW$62*$D19*AW$3+AW$63*$E19*AW$3,IF($A19+$H$3*20=AW$7,AW$60*$B19*AW$3+AW$61*$C19*AW$3+AW$62*$D19*AW$3+AW$63*$E19*AW$3,IF($A19+$H$3*21=AW$7,AW$49*$B19*AW$3+AW$50*$C19*AW$3+AW$51*$D19*AW$3+AW$52*$E19*AW$3,IF($A19+$H$3*22=AW$7,AW$49*$B19*AW$3+AW$50*$C19*AW$3+AW$51*$D19*AW$3+AW$52*$E19*AW$3,IF($A19+$H$3*23=AW$7,AW$49*$B19*AW$3+AW$50*$C19*AW$3+AW$51*$D19*AW$3+AW$52*$E19*AW$3,IF($A19+$H$3*24=AW$7,AW$49*$B19*AW$3+AW$50*$C19*AW$3+AW$51*$D19*AW$3+AW$52*$E19*AW$3,IF($A19+$H$3*25=AW$7,AW$49*$B19*AW$3+AW$50*$C19*AW$3+AW$51*$D19*AW$3+AW$52*$E19*AW$3,IF($A19+$H$3*26=AW$7,AW$49*$B19*AW$3+AW$50*$C19*AW$3+AW$51*$D19*AW$3+AW$52*$E19*AW$3,IF($A19+$H$3*27=AW$7,AW$49*$B19*AW$3+AW$50*$C19*AW$3+AW$51*$D19*AW$3+AW$52*$E19*AW$3,IF($A19+$H$3*28=AW$7,AW$49*$B19*AW$3+AW$50*$C19*AW$3+AW$51*$D19*AW$3+AW$52*$E19*AW$3,IF($A19+$H$3*29=AW$7,AW$49*$B19*AW$3+AW$50*$C19*AW$3+AW$51*$D19*AW$3+AW$52*$E19*AW$3,IF($A19+$H$3*30=AW$7,AW$49*$B19*AW$3+AW$50*$C19*AW$3+AW$51*$D19*AW$3+AW$52*$E19*AW$3,IF($A19+$H$3*31=AW$7,AW$49*$B19*AW$3+AW$50*$C19*AW$3+AW$51*$D19*AW$3+AW$52*$E19*AW$3,IF($A19+$H$3*32=AW$7,AW$49*$B19*AW$3+AW$50*$C19*AW$3+AW$51*$D19*AW$3+AW$52*$E19*AW$3,IF($A19+$H$3*33=AW$7,AW$49*$B19*AW$3+AW$50*$C19*AW$3+AW$51*$D19*AW$3+AW$52*$E19*AW$3,IF($A19+$H$3*34=AW$7,AW$49*$B19*AW$3+AW$50*$C19*AW$3+AW$51*$D19*AW$3+AW$52*$E19*AW$3,IF($A19+$H$3*35=AW$7,AW$49*$B19*AW$3+AW$50*$C19*AW$3+AW$51*$D19*AW$3+AW$52*$E19*AW$3,IF($A19+$H$3*36=AW$7,AW$49*$B19*AW$3+AW$50*$C19*AW$3+AW$51*$D19*AW$3+AW$52*$E19*AW$3,IF($A19+$H$3*37=AW$7,AW$49*$B19*AW$3+AW$50*$C19*AW$3+AW$51*$D19*AW$3+AW$52*$E19*AW$3,IF($A19+$H$3*38=AW$7,AW$49*$B19*AW$3+AW$50*$C19*AW$3+AW$51*$D19*AW$3+AW$52*$E19*AW$3,IF($A19+$H$3*39=AW$7,AW$49*$B19*AW$3+AW$50*$C19*AW$3+AW$51*$D19*AW$3+AW$52*$E19*AW$3,IF($A19+$H$3*40=AW$7,AW$49*$B19*AW$3+AW$50*$C19*AW$3+AW$51*$D19*AW$3+AW$52*$E19*AW$3,0)))))))))))))))))))))))))))))))))))))))))</f>
        <v>5133.3774888000007</v>
      </c>
      <c r="AX19" s="180">
        <f t="shared" si="1"/>
        <v>541810.68463215721</v>
      </c>
    </row>
    <row r="20" spans="1:50" x14ac:dyDescent="0.2">
      <c r="A20" s="175">
        <f>'QUANTITIES - ALT 2'!A16</f>
        <v>2033</v>
      </c>
      <c r="B20" s="181">
        <f>'QUANTITIES - ALT 1'!L16</f>
        <v>1046</v>
      </c>
      <c r="C20" s="181">
        <f>'QUANTITIES - ALT 1'!M16</f>
        <v>130</v>
      </c>
      <c r="D20" s="181">
        <f>'QUANTITIES - ALT 1'!N16</f>
        <v>34</v>
      </c>
      <c r="E20" s="181">
        <f>'QUANTITIES - ALT 1'!O16</f>
        <v>10</v>
      </c>
      <c r="F20" s="177">
        <f t="shared" si="2"/>
        <v>1220</v>
      </c>
      <c r="G20" s="171"/>
      <c r="H20" s="182">
        <f t="shared" si="11"/>
        <v>437228.84098400001</v>
      </c>
      <c r="I20" s="181">
        <f t="shared" si="12"/>
        <v>52833.144519999994</v>
      </c>
      <c r="J20" s="181">
        <f t="shared" si="13"/>
        <v>18091.920335999996</v>
      </c>
      <c r="K20" s="181">
        <f t="shared" si="14"/>
        <v>5183.8430399999997</v>
      </c>
      <c r="L20" s="183">
        <f t="shared" si="4"/>
        <v>513337.74887999997</v>
      </c>
      <c r="N20" s="158">
        <f t="shared" si="5"/>
        <v>0</v>
      </c>
      <c r="O20" s="158">
        <f t="shared" si="5"/>
        <v>0</v>
      </c>
      <c r="P20" s="158">
        <f t="shared" si="5"/>
        <v>0</v>
      </c>
      <c r="Q20" s="124">
        <f t="shared" si="5"/>
        <v>0</v>
      </c>
      <c r="R20" s="124">
        <f t="shared" si="8"/>
        <v>0</v>
      </c>
      <c r="S20" s="124">
        <f t="shared" si="15"/>
        <v>0</v>
      </c>
      <c r="T20" s="124">
        <f t="shared" si="18"/>
        <v>0</v>
      </c>
      <c r="U20" s="124">
        <f t="shared" si="21"/>
        <v>0</v>
      </c>
      <c r="V20" s="124">
        <f t="shared" si="24"/>
        <v>0</v>
      </c>
      <c r="W20" s="124">
        <f t="shared" si="27"/>
        <v>0</v>
      </c>
      <c r="X20" s="124">
        <f t="shared" si="30"/>
        <v>0</v>
      </c>
      <c r="Y20" s="124">
        <f t="shared" si="32"/>
        <v>0</v>
      </c>
      <c r="Z20" s="124">
        <f t="shared" si="34"/>
        <v>0</v>
      </c>
      <c r="AA20" s="124">
        <f t="shared" ref="AA20:AA45" si="36">IF($A20=AA$7,AA$49*$B20+AA$50*$C20+AA$51*$D20+AA$52*$E20,IF($A20+$H$3=AA$7,$A$5*$B20*AA$3+$B$5*$C20*AA$3+$C$5*$D20*AA$3+$D$5*$E20*AA$3,IF($A20+$H$3*2=AA$7,$A$5*$B20*AA$3+$B$5*$C20*AA$3+$C$5*$D20*AA$3+$D$5*$E20*AA$3,IF($A20+$H$3*3=AA$7,$A$5*$B20*AA$3+$B$5*$C20*AA$3+$C$5*$D20*AA$3+$D$5*$E20*AA$3,IF($A20+$H$3*4=AA$7,$A$5*$B20*AA$3+$B$5*$C20*AA$3+$C$5*$D20*AA$3+$D$5*$E20*AA$3,IF($A20+$H$3*5=AA$7,$A$5*$B20*AA$3+$B$5*$C20*AA$3+$C$5*$D20*AA$3+$D$5*$E20*AA$3,IF($A20+$H$3*6=AA$7,$A$5*$B20*AA$3+$B$5*$C20*AA$3+$C$5*$D20*AA$3+$D$5*$E20*AA$3,IF($A20+$H$3*7=AA$7,$A$5*$B20*AA$3+$B$5*$C20*AA$3+$C$5*$D20*AA$3+$D$5*$E20*AA$3,IF($A20+$H$3*8=AA$7,$A$5*$B20*AA$3+$B$5*$C20*AA$3+$C$5*$D20*AA$3+$D$5*$E20*AA$3,IF($A20+$H$3*9=AA$7,$A$5*$B20*AA$3+$B$5*$C20*AA$3+$C$5*$D20*AA$3+$D$5*$E20*AA$3,IF($A20+$H$3*10=AA$7,$A$5*$B20*AA$3+$B$5*$C20*AA$3+$C$5*$D20*AA$3+$D$5*$E20*AA$3,IF($A20+$H$3*11=AA$7,AA$55*$B20*AA$3+AA$56*$C20*AA$3+AA$57*$D20*AA$3+AA$58*$E20*AA$3,IF($A20+$H$3*12=AA$7,AA$55*$B20*AA$3+AA$56*$C20*AA$3+AA$57*$D20*AA$3+AA$58*$E20*AA$3,IF($A20+$H$3*13=AA$7,AA$55*$B20*AA$3+AA$56*$C20*AA$3+AA$57*$D20*AA$3+AA$58*$E20*AA$3,IF($A20+$H$3*14=AA$7,AA$55*$B20*AA$3+AA$56*$C20*AA$3+AA$57*$D20*AA$3+AA$58*$E20*AA$3,IF($A20+$H$3*15=AA$7,AA$55*$B20*AA$3+AA$56*$C20*AA$3+AA$57*$D20*AA$3+AA$58*$E20*AA$3,IF($A20+$H$3*16=AA$7,AA$60*$B20*AA$3+AA$61*$C20*AA$3+AA$62*$D20*AA$3+AA$63*$E20*AA$3,IF($A20+$H$3*17=AA$7,AA$60*$B20*AA$3+AA$61*$C20*AA$3+AA$62*$D20*AA$3+AA$63*$E20*AA$3,IF($A20+$H$3*18=AA$7,AA$60*$B20*AA$3+AA$61*$C20*AA$3+AA$62*$D20*AA$3+AA$63*$E20*AA$3,IF($A20+$H$3*19=AA$7,AA$60*$B20*AA$3+AA$61*$C20*AA$3+AA$62*$D20*AA$3+AA$63*$E20*AA$3,IF($A20+$H$3*20=AA$7,AA$60*$B20*AA$3+AA$61*$C20*AA$3+AA$62*$D20*AA$3+AA$63*$E20*AA$3,IF($A20+$H$3*21=AA$7,AA$49*$B20*AA$3+AA$50*$C20*AA$3+AA$51*$D20*AA$3+AA$52*$E20*AA$3,IF($A20+$H$3*22=AA$7,AA$49*$B20*AA$3+AA$50*$C20*AA$3+AA$51*$D20*AA$3+AA$52*$E20*AA$3,IF($A20+$H$3*23=AA$7,AA$49*$B20*AA$3+AA$50*$C20*AA$3+AA$51*$D20*AA$3+AA$52*$E20*AA$3,IF($A20+$H$3*24=AA$7,AA$49*$B20*AA$3+AA$50*$C20*AA$3+AA$51*$D20*AA$3+AA$52*$E20*AA$3,IF($A20+$H$3*25=AA$7,AA$49*$B20*AA$3+AA$50*$C20*AA$3+AA$51*$D20*AA$3+AA$52*$E20*AA$3,IF($A20+$H$3*26=AA$7,AA$49*$B20*AA$3+AA$50*$C20*AA$3+AA$51*$D20*AA$3+AA$52*$E20*AA$3,IF($A20+$H$3*27=AA$7,AA$49*$B20*AA$3+AA$50*$C20*AA$3+AA$51*$D20*AA$3+AA$52*$E20*AA$3,IF($A20+$H$3*28=AA$7,AA$49*$B20*AA$3+AA$50*$C20*AA$3+AA$51*$D20*AA$3+AA$52*$E20*AA$3,IF($A20+$H$3*29=AA$7,AA$49*$B20*AA$3+AA$50*$C20*AA$3+AA$51*$D20*AA$3+AA$52*$E20*AA$3,IF($A20+$H$3*30=AA$7,AA$49*$B20*AA$3+AA$50*$C20*AA$3+AA$51*$D20*AA$3+AA$52*$E20*AA$3,IF($A20+$H$3*31=AA$7,AA$49*$B20*AA$3+AA$50*$C20*AA$3+AA$51*$D20*AA$3+AA$52*$E20*AA$3,IF($A20+$H$3*32=AA$7,AA$49*$B20*AA$3+AA$50*$C20*AA$3+AA$51*$D20*AA$3+AA$52*$E20*AA$3,IF($A20+$H$3*33=AA$7,AA$49*$B20*AA$3+AA$50*$C20*AA$3+AA$51*$D20*AA$3+AA$52*$E20*AA$3,IF($A20+$H$3*34=AA$7,AA$49*$B20*AA$3+AA$50*$C20*AA$3+AA$51*$D20*AA$3+AA$52*$E20*AA$3,IF($A20+$H$3*35=AA$7,AA$49*$B20*AA$3+AA$50*$C20*AA$3+AA$51*$D20*AA$3+AA$52*$E20*AA$3,IF($A20+$H$3*36=AA$7,AA$49*$B20*AA$3+AA$50*$C20*AA$3+AA$51*$D20*AA$3+AA$52*$E20*AA$3,IF($A20+$H$3*37=AA$7,AA$49*$B20*AA$3+AA$50*$C20*AA$3+AA$51*$D20*AA$3+AA$52*$E20*AA$3,IF($A20+$H$3*38=AA$7,AA$49*$B20*AA$3+AA$50*$C20*AA$3+AA$51*$D20*AA$3+AA$52*$E20*AA$3,IF($A20+$H$3*39=AA$7,AA$49*$B20*AA$3+AA$50*$C20*AA$3+AA$51*$D20*AA$3+AA$52*$E20*AA$3,IF($A20+$H$3*40=AA$7,AA$49*$B20*AA$3+AA$50*$C20*AA$3+AA$51*$D20*AA$3+AA$52*$E20*AA$3,0)))))))))))))))))))))))))))))))))))))))))</f>
        <v>513337.74887999997</v>
      </c>
      <c r="AB20" s="124">
        <f t="shared" ref="AB20:AK20" si="37">IF($A20=AB$7,AB$49*$B20+AB$50*$C20+AB$51*$D20+AB$52*$E20,IF($A20+$H$3=AB$7,$A$5*$B20*AB$3+$B$5*$C20*AB$3+$C$5*$D20*AB$3+$D$5*$E20*AB$3,IF($A20+$H$3*2=AB$7,$A$5*$B20*AB$3+$B$5*$C20*AB$3+$C$5*$D20*AB$3+$D$5*$E20*AB$3,IF($A20+$H$3*3=AB$7,$A$5*$B20*AB$3+$B$5*$C20*AB$3+$C$5*$D20*AB$3+$D$5*$E20*AB$3,IF($A20+$H$3*4=AB$7,$A$5*$B20*AB$3+$B$5*$C20*AB$3+$C$5*$D20*AB$3+$D$5*$E20*AB$3,IF($A20+$H$3*5=AB$7,$A$5*$B20*AB$3+$B$5*$C20*AB$3+$C$5*$D20*AB$3+$D$5*$E20*AB$3,IF($A20+$H$3*6=AB$7,$A$5*$B20*AB$3+$B$5*$C20*AB$3+$C$5*$D20*AB$3+$D$5*$E20*AB$3,IF($A20+$H$3*7=AB$7,$A$5*$B20*AB$3+$B$5*$C20*AB$3+$C$5*$D20*AB$3+$D$5*$E20*AB$3,IF($A20+$H$3*8=AB$7,$A$5*$B20*AB$3+$B$5*$C20*AB$3+$C$5*$D20*AB$3+$D$5*$E20*AB$3,IF($A20+$H$3*9=AB$7,$A$5*$B20*AB$3+$B$5*$C20*AB$3+$C$5*$D20*AB$3+$D$5*$E20*AB$3,IF($A20+$H$3*10=AB$7,$A$5*$B20*AB$3+$B$5*$C20*AB$3+$C$5*$D20*AB$3+$D$5*$E20*AB$3,IF($A20+$H$3*11=AB$7,AB$55*$B20*AB$3+AB$56*$C20*AB$3+AB$57*$D20*AB$3+AB$58*$E20*AB$3,IF($A20+$H$3*12=AB$7,AB$55*$B20*AB$3+AB$56*$C20*AB$3+AB$57*$D20*AB$3+AB$58*$E20*AB$3,IF($A20+$H$3*13=AB$7,AB$55*$B20*AB$3+AB$56*$C20*AB$3+AB$57*$D20*AB$3+AB$58*$E20*AB$3,IF($A20+$H$3*14=AB$7,AB$55*$B20*AB$3+AB$56*$C20*AB$3+AB$57*$D20*AB$3+AB$58*$E20*AB$3,IF($A20+$H$3*15=AB$7,AB$55*$B20*AB$3+AB$56*$C20*AB$3+AB$57*$D20*AB$3+AB$58*$E20*AB$3,IF($A20+$H$3*16=AB$7,AB$60*$B20*AB$3+AB$61*$C20*AB$3+AB$62*$D20*AB$3+AB$63*$E20*AB$3,IF($A20+$H$3*17=AB$7,AB$60*$B20*AB$3+AB$61*$C20*AB$3+AB$62*$D20*AB$3+AB$63*$E20*AB$3,IF($A20+$H$3*18=AB$7,AB$60*$B20*AB$3+AB$61*$C20*AB$3+AB$62*$D20*AB$3+AB$63*$E20*AB$3,IF($A20+$H$3*19=AB$7,AB$60*$B20*AB$3+AB$61*$C20*AB$3+AB$62*$D20*AB$3+AB$63*$E20*AB$3,IF($A20+$H$3*20=AB$7,AB$60*$B20*AB$3+AB$61*$C20*AB$3+AB$62*$D20*AB$3+AB$63*$E20*AB$3,IF($A20+$H$3*21=AB$7,AB$49*$B20*AB$3+AB$50*$C20*AB$3+AB$51*$D20*AB$3+AB$52*$E20*AB$3,IF($A20+$H$3*22=AB$7,AB$49*$B20*AB$3+AB$50*$C20*AB$3+AB$51*$D20*AB$3+AB$52*$E20*AB$3,IF($A20+$H$3*23=AB$7,AB$49*$B20*AB$3+AB$50*$C20*AB$3+AB$51*$D20*AB$3+AB$52*$E20*AB$3,IF($A20+$H$3*24=AB$7,AB$49*$B20*AB$3+AB$50*$C20*AB$3+AB$51*$D20*AB$3+AB$52*$E20*AB$3,IF($A20+$H$3*25=AB$7,AB$49*$B20*AB$3+AB$50*$C20*AB$3+AB$51*$D20*AB$3+AB$52*$E20*AB$3,IF($A20+$H$3*26=AB$7,AB$49*$B20*AB$3+AB$50*$C20*AB$3+AB$51*$D20*AB$3+AB$52*$E20*AB$3,IF($A20+$H$3*27=AB$7,AB$49*$B20*AB$3+AB$50*$C20*AB$3+AB$51*$D20*AB$3+AB$52*$E20*AB$3,IF($A20+$H$3*28=AB$7,AB$49*$B20*AB$3+AB$50*$C20*AB$3+AB$51*$D20*AB$3+AB$52*$E20*AB$3,IF($A20+$H$3*29=AB$7,AB$49*$B20*AB$3+AB$50*$C20*AB$3+AB$51*$D20*AB$3+AB$52*$E20*AB$3,IF($A20+$H$3*30=AB$7,AB$49*$B20*AB$3+AB$50*$C20*AB$3+AB$51*$D20*AB$3+AB$52*$E20*AB$3,IF($A20+$H$3*31=AB$7,AB$49*$B20*AB$3+AB$50*$C20*AB$3+AB$51*$D20*AB$3+AB$52*$E20*AB$3,IF($A20+$H$3*32=AB$7,AB$49*$B20*AB$3+AB$50*$C20*AB$3+AB$51*$D20*AB$3+AB$52*$E20*AB$3,IF($A20+$H$3*33=AB$7,AB$49*$B20*AB$3+AB$50*$C20*AB$3+AB$51*$D20*AB$3+AB$52*$E20*AB$3,IF($A20+$H$3*34=AB$7,AB$49*$B20*AB$3+AB$50*$C20*AB$3+AB$51*$D20*AB$3+AB$52*$E20*AB$3,IF($A20+$H$3*35=AB$7,AB$49*$B20*AB$3+AB$50*$C20*AB$3+AB$51*$D20*AB$3+AB$52*$E20*AB$3,IF($A20+$H$3*36=AB$7,AB$49*$B20*AB$3+AB$50*$C20*AB$3+AB$51*$D20*AB$3+AB$52*$E20*AB$3,IF($A20+$H$3*37=AB$7,AB$49*$B20*AB$3+AB$50*$C20*AB$3+AB$51*$D20*AB$3+AB$52*$E20*AB$3,IF($A20+$H$3*38=AB$7,AB$49*$B20*AB$3+AB$50*$C20*AB$3+AB$51*$D20*AB$3+AB$52*$E20*AB$3,IF($A20+$H$3*39=AB$7,AB$49*$B20*AB$3+AB$50*$C20*AB$3+AB$51*$D20*AB$3+AB$52*$E20*AB$3,IF($A20+$H$3*40=AB$7,AB$49*$B20*AB$3+AB$50*$C20*AB$3+AB$51*$D20*AB$3+AB$52*$E20*AB$3,0)))))))))))))))))))))))))))))))))))))))))*0</f>
        <v>0</v>
      </c>
      <c r="AC20" s="124">
        <f t="shared" si="37"/>
        <v>0</v>
      </c>
      <c r="AD20" s="124">
        <f t="shared" si="37"/>
        <v>0</v>
      </c>
      <c r="AE20" s="124">
        <f t="shared" si="37"/>
        <v>0</v>
      </c>
      <c r="AF20" s="124">
        <f t="shared" si="37"/>
        <v>0</v>
      </c>
      <c r="AG20" s="124">
        <f t="shared" si="37"/>
        <v>0</v>
      </c>
      <c r="AH20" s="124">
        <f t="shared" si="37"/>
        <v>0</v>
      </c>
      <c r="AI20" s="124">
        <f t="shared" si="37"/>
        <v>0</v>
      </c>
      <c r="AJ20" s="124">
        <f t="shared" si="37"/>
        <v>0</v>
      </c>
      <c r="AK20" s="124">
        <f t="shared" si="37"/>
        <v>0</v>
      </c>
      <c r="AL20" s="124">
        <f>IF($A20=AL$7,AL$49*$B20+AL$50*$C20+AL$51*$D20+AL$52*$E20,IF($A20+$H$3=AL$7,$A$5*$B20*AL$3+$B$5*$C20*AL$3+$C$5*$D20*AL$3+$D$5*$E20*AL$3,IF($A20+$H$3*2=AL$7,$A$5*$B20*AL$3+$B$5*$C20*AL$3+$C$5*$D20*AL$3+$D$5*$E20*AL$3,IF($A20+$H$3*3=AL$7,$A$5*$B20*AL$3+$B$5*$C20*AL$3+$C$5*$D20*AL$3+$D$5*$E20*AL$3,IF($A20+$H$3*4=AL$7,$A$5*$B20*AL$3+$B$5*$C20*AL$3+$C$5*$D20*AL$3+$D$5*$E20*AL$3,IF($A20+$H$3*5=AL$7,$A$5*$B20*AL$3+$B$5*$C20*AL$3+$C$5*$D20*AL$3+$D$5*$E20*AL$3,IF($A20+$H$3*6=AL$7,$A$5*$B20*AL$3+$B$5*$C20*AL$3+$C$5*$D20*AL$3+$D$5*$E20*AL$3,IF($A20+$H$3*7=AL$7,$A$5*$B20*AL$3+$B$5*$C20*AL$3+$C$5*$D20*AL$3+$D$5*$E20*AL$3,IF($A20+$H$3*8=AL$7,$A$5*$B20*AL$3+$B$5*$C20*AL$3+$C$5*$D20*AL$3+$D$5*$E20*AL$3,IF($A20+$H$3*9=AL$7,$A$5*$B20*AL$3+$B$5*$C20*AL$3+$C$5*$D20*AL$3+$D$5*$E20*AL$3,IF($A20+$H$3*10=AL$7,$A$5*$B20*AL$3+$B$5*$C20*AL$3+$C$5*$D20*AL$3+$D$5*$E20*AL$3,IF($A20+$H$3*11=AL$7,AL$55*$B20*AL$3+AL$56*$C20*AL$3+AL$57*$D20*AL$3+AL$58*$E20*AL$3,IF($A20+$H$3*12=AL$7,AL$55*$B20*AL$3+AL$56*$C20*AL$3+AL$57*$D20*AL$3+AL$58*$E20*AL$3,IF($A20+$H$3*13=AL$7,AL$55*$B20*AL$3+AL$56*$C20*AL$3+AL$57*$D20*AL$3+AL$58*$E20*AL$3,IF($A20+$H$3*14=AL$7,AL$55*$B20*AL$3+AL$56*$C20*AL$3+AL$57*$D20*AL$3+AL$58*$E20*AL$3,IF($A20+$H$3*15=AL$7,AL$55*$B20*AL$3+AL$56*$C20*AL$3+AL$57*$D20*AL$3+AL$58*$E20*AL$3,IF($A20+$H$3*16=AL$7,AL$60*$B20*AL$3+AL$61*$C20*AL$3+AL$62*$D20*AL$3+AL$63*$E20*AL$3,IF($A20+$H$3*17=AL$7,AL$60*$B20*AL$3+AL$61*$C20*AL$3+AL$62*$D20*AL$3+AL$63*$E20*AL$3,IF($A20+$H$3*18=AL$7,AL$60*$B20*AL$3+AL$61*$C20*AL$3+AL$62*$D20*AL$3+AL$63*$E20*AL$3,IF($A20+$H$3*19=AL$7,AL$60*$B20*AL$3+AL$61*$C20*AL$3+AL$62*$D20*AL$3+AL$63*$E20*AL$3,IF($A20+$H$3*20=AL$7,AL$60*$B20*AL$3+AL$61*$C20*AL$3+AL$62*$D20*AL$3+AL$63*$E20*AL$3,IF($A20+$H$3*21=AL$7,AL$49*$B20*AL$3+AL$50*$C20*AL$3+AL$51*$D20*AL$3+AL$52*$E20*AL$3,IF($A20+$H$3*22=AL$7,AL$49*$B20*AL$3+AL$50*$C20*AL$3+AL$51*$D20*AL$3+AL$52*$E20*AL$3,IF($A20+$H$3*23=AL$7,AL$49*$B20*AL$3+AL$50*$C20*AL$3+AL$51*$D20*AL$3+AL$52*$E20*AL$3,IF($A20+$H$3*24=AL$7,AL$49*$B20*AL$3+AL$50*$C20*AL$3+AL$51*$D20*AL$3+AL$52*$E20*AL$3,IF($A20+$H$3*25=AL$7,AL$49*$B20*AL$3+AL$50*$C20*AL$3+AL$51*$D20*AL$3+AL$52*$E20*AL$3,IF($A20+$H$3*26=AL$7,AL$49*$B20*AL$3+AL$50*$C20*AL$3+AL$51*$D20*AL$3+AL$52*$E20*AL$3,IF($A20+$H$3*27=AL$7,AL$49*$B20*AL$3+AL$50*$C20*AL$3+AL$51*$D20*AL$3+AL$52*$E20*AL$3,IF($A20+$H$3*28=AL$7,AL$49*$B20*AL$3+AL$50*$C20*AL$3+AL$51*$D20*AL$3+AL$52*$E20*AL$3,IF($A20+$H$3*29=AL$7,AL$49*$B20*AL$3+AL$50*$C20*AL$3+AL$51*$D20*AL$3+AL$52*$E20*AL$3,IF($A20+$H$3*30=AL$7,AL$49*$B20*AL$3+AL$50*$C20*AL$3+AL$51*$D20*AL$3+AL$52*$E20*AL$3,IF($A20+$H$3*31=AL$7,AL$49*$B20*AL$3+AL$50*$C20*AL$3+AL$51*$D20*AL$3+AL$52*$E20*AL$3,IF($A20+$H$3*32=AL$7,AL$49*$B20*AL$3+AL$50*$C20*AL$3+AL$51*$D20*AL$3+AL$52*$E20*AL$3,IF($A20+$H$3*33=AL$7,AL$49*$B20*AL$3+AL$50*$C20*AL$3+AL$51*$D20*AL$3+AL$52*$E20*AL$3,IF($A20+$H$3*34=AL$7,AL$49*$B20*AL$3+AL$50*$C20*AL$3+AL$51*$D20*AL$3+AL$52*$E20*AL$3,IF($A20+$H$3*35=AL$7,AL$49*$B20*AL$3+AL$50*$C20*AL$3+AL$51*$D20*AL$3+AL$52*$E20*AL$3,IF($A20+$H$3*36=AL$7,AL$49*$B20*AL$3+AL$50*$C20*AL$3+AL$51*$D20*AL$3+AL$52*$E20*AL$3,IF($A20+$H$3*37=AL$7,AL$49*$B20*AL$3+AL$50*$C20*AL$3+AL$51*$D20*AL$3+AL$52*$E20*AL$3,IF($A20+$H$3*38=AL$7,AL$49*$B20*AL$3+AL$50*$C20*AL$3+AL$51*$D20*AL$3+AL$52*$E20*AL$3,IF($A20+$H$3*39=AL$7,AL$49*$B20*AL$3+AL$50*$C20*AL$3+AL$51*$D20*AL$3+AL$52*$E20*AL$3,IF($A20+$H$3*40=AL$7,AL$49*$B20*AL$3+AL$50*$C20*AL$3+AL$51*$D20*AL$3+AL$52*$E20*AL$3,0)))))))))))))))))))))))))))))))))))))))))*Warranty!$AC$47</f>
        <v>1291.3863428179816</v>
      </c>
      <c r="AM20" s="124">
        <f>IF($A20=AM$7,AM$49*$B20+AM$50*$C20+AM$51*$D20+AM$52*$E20,IF($A20+$H$3=AM$7,$A$5*$B20*AM$3+$B$5*$C20*AM$3+$C$5*$D20*AM$3+$D$5*$E20*AM$3,IF($A20+$H$3*2=AM$7,$A$5*$B20*AM$3+$B$5*$C20*AM$3+$C$5*$D20*AM$3+$D$5*$E20*AM$3,IF($A20+$H$3*3=AM$7,$A$5*$B20*AM$3+$B$5*$C20*AM$3+$C$5*$D20*AM$3+$D$5*$E20*AM$3,IF($A20+$H$3*4=AM$7,$A$5*$B20*AM$3+$B$5*$C20*AM$3+$C$5*$D20*AM$3+$D$5*$E20*AM$3,IF($A20+$H$3*5=AM$7,$A$5*$B20*AM$3+$B$5*$C20*AM$3+$C$5*$D20*AM$3+$D$5*$E20*AM$3,IF($A20+$H$3*6=AM$7,$A$5*$B20*AM$3+$B$5*$C20*AM$3+$C$5*$D20*AM$3+$D$5*$E20*AM$3,IF($A20+$H$3*7=AM$7,$A$5*$B20*AM$3+$B$5*$C20*AM$3+$C$5*$D20*AM$3+$D$5*$E20*AM$3,IF($A20+$H$3*8=AM$7,$A$5*$B20*AM$3+$B$5*$C20*AM$3+$C$5*$D20*AM$3+$D$5*$E20*AM$3,IF($A20+$H$3*9=AM$7,$A$5*$B20*AM$3+$B$5*$C20*AM$3+$C$5*$D20*AM$3+$D$5*$E20*AM$3,IF($A20+$H$3*10=AM$7,$A$5*$B20*AM$3+$B$5*$C20*AM$3+$C$5*$D20*AM$3+$D$5*$E20*AM$3,IF($A20+$H$3*11=AM$7,AM$55*$B20*AM$3+AM$56*$C20*AM$3+AM$57*$D20*AM$3+AM$58*$E20*AM$3,IF($A20+$H$3*12=AM$7,AM$55*$B20*AM$3+AM$56*$C20*AM$3+AM$57*$D20*AM$3+AM$58*$E20*AM$3,IF($A20+$H$3*13=AM$7,AM$55*$B20*AM$3+AM$56*$C20*AM$3+AM$57*$D20*AM$3+AM$58*$E20*AM$3,IF($A20+$H$3*14=AM$7,AM$55*$B20*AM$3+AM$56*$C20*AM$3+AM$57*$D20*AM$3+AM$58*$E20*AM$3,IF($A20+$H$3*15=AM$7,AM$55*$B20*AM$3+AM$56*$C20*AM$3+AM$57*$D20*AM$3+AM$58*$E20*AM$3,IF($A20+$H$3*16=AM$7,AM$60*$B20*AM$3+AM$61*$C20*AM$3+AM$62*$D20*AM$3+AM$63*$E20*AM$3,IF($A20+$H$3*17=AM$7,AM$60*$B20*AM$3+AM$61*$C20*AM$3+AM$62*$D20*AM$3+AM$63*$E20*AM$3,IF($A20+$H$3*18=AM$7,AM$60*$B20*AM$3+AM$61*$C20*AM$3+AM$62*$D20*AM$3+AM$63*$E20*AM$3,IF($A20+$H$3*19=AM$7,AM$60*$B20*AM$3+AM$61*$C20*AM$3+AM$62*$D20*AM$3+AM$63*$E20*AM$3,IF($A20+$H$3*20=AM$7,AM$60*$B20*AM$3+AM$61*$C20*AM$3+AM$62*$D20*AM$3+AM$63*$E20*AM$3,IF($A20+$H$3*21=AM$7,AM$49*$B20*AM$3+AM$50*$C20*AM$3+AM$51*$D20*AM$3+AM$52*$E20*AM$3,IF($A20+$H$3*22=AM$7,AM$49*$B20*AM$3+AM$50*$C20*AM$3+AM$51*$D20*AM$3+AM$52*$E20*AM$3,IF($A20+$H$3*23=AM$7,AM$49*$B20*AM$3+AM$50*$C20*AM$3+AM$51*$D20*AM$3+AM$52*$E20*AM$3,IF($A20+$H$3*24=AM$7,AM$49*$B20*AM$3+AM$50*$C20*AM$3+AM$51*$D20*AM$3+AM$52*$E20*AM$3,IF($A20+$H$3*25=AM$7,AM$49*$B20*AM$3+AM$50*$C20*AM$3+AM$51*$D20*AM$3+AM$52*$E20*AM$3,IF($A20+$H$3*26=AM$7,AM$49*$B20*AM$3+AM$50*$C20*AM$3+AM$51*$D20*AM$3+AM$52*$E20*AM$3,IF($A20+$H$3*27=AM$7,AM$49*$B20*AM$3+AM$50*$C20*AM$3+AM$51*$D20*AM$3+AM$52*$E20*AM$3,IF($A20+$H$3*28=AM$7,AM$49*$B20*AM$3+AM$50*$C20*AM$3+AM$51*$D20*AM$3+AM$52*$E20*AM$3,IF($A20+$H$3*29=AM$7,AM$49*$B20*AM$3+AM$50*$C20*AM$3+AM$51*$D20*AM$3+AM$52*$E20*AM$3,IF($A20+$H$3*30=AM$7,AM$49*$B20*AM$3+AM$50*$C20*AM$3+AM$51*$D20*AM$3+AM$52*$E20*AM$3,IF($A20+$H$3*31=AM$7,AM$49*$B20*AM$3+AM$50*$C20*AM$3+AM$51*$D20*AM$3+AM$52*$E20*AM$3,IF($A20+$H$3*32=AM$7,AM$49*$B20*AM$3+AM$50*$C20*AM$3+AM$51*$D20*AM$3+AM$52*$E20*AM$3,IF($A20+$H$3*33=AM$7,AM$49*$B20*AM$3+AM$50*$C20*AM$3+AM$51*$D20*AM$3+AM$52*$E20*AM$3,IF($A20+$H$3*34=AM$7,AM$49*$B20*AM$3+AM$50*$C20*AM$3+AM$51*$D20*AM$3+AM$52*$E20*AM$3,IF($A20+$H$3*35=AM$7,AM$49*$B20*AM$3+AM$50*$C20*AM$3+AM$51*$D20*AM$3+AM$52*$E20*AM$3,IF($A20+$H$3*36=AM$7,AM$49*$B20*AM$3+AM$50*$C20*AM$3+AM$51*$D20*AM$3+AM$52*$E20*AM$3,IF($A20+$H$3*37=AM$7,AM$49*$B20*AM$3+AM$50*$C20*AM$3+AM$51*$D20*AM$3+AM$52*$E20*AM$3,IF($A20+$H$3*38=AM$7,AM$49*$B20*AM$3+AM$50*$C20*AM$3+AM$51*$D20*AM$3+AM$52*$E20*AM$3,IF($A20+$H$3*39=AM$7,AM$49*$B20*AM$3+AM$50*$C20*AM$3+AM$51*$D20*AM$3+AM$52*$E20*AM$3,IF($A20+$H$3*40=AM$7,AM$49*$B20*AM$3+AM$50*$C20*AM$3+AM$51*$D20*AM$3+AM$52*$E20*AM$3,0)))))))))))))))))))))))))))))))))))))))))*Warranty!$AC$47</f>
        <v>1291.3863428179816</v>
      </c>
      <c r="AN20" s="124">
        <f>IF($A20=AN$7,AN$49*$B20+AN$50*$C20+AN$51*$D20+AN$52*$E20,IF($A20+$H$3=AN$7,$A$5*$B20*AN$3+$B$5*$C20*AN$3+$C$5*$D20*AN$3+$D$5*$E20*AN$3,IF($A20+$H$3*2=AN$7,$A$5*$B20*AN$3+$B$5*$C20*AN$3+$C$5*$D20*AN$3+$D$5*$E20*AN$3,IF($A20+$H$3*3=AN$7,$A$5*$B20*AN$3+$B$5*$C20*AN$3+$C$5*$D20*AN$3+$D$5*$E20*AN$3,IF($A20+$H$3*4=AN$7,$A$5*$B20*AN$3+$B$5*$C20*AN$3+$C$5*$D20*AN$3+$D$5*$E20*AN$3,IF($A20+$H$3*5=AN$7,$A$5*$B20*AN$3+$B$5*$C20*AN$3+$C$5*$D20*AN$3+$D$5*$E20*AN$3,IF($A20+$H$3*6=AN$7,$A$5*$B20*AN$3+$B$5*$C20*AN$3+$C$5*$D20*AN$3+$D$5*$E20*AN$3,IF($A20+$H$3*7=AN$7,$A$5*$B20*AN$3+$B$5*$C20*AN$3+$C$5*$D20*AN$3+$D$5*$E20*AN$3,IF($A20+$H$3*8=AN$7,$A$5*$B20*AN$3+$B$5*$C20*AN$3+$C$5*$D20*AN$3+$D$5*$E20*AN$3,IF($A20+$H$3*9=AN$7,$A$5*$B20*AN$3+$B$5*$C20*AN$3+$C$5*$D20*AN$3+$D$5*$E20*AN$3,IF($A20+$H$3*10=AN$7,$A$5*$B20*AN$3+$B$5*$C20*AN$3+$C$5*$D20*AN$3+$D$5*$E20*AN$3,IF($A20+$H$3*11=AN$7,AN$55*$B20*AN$3+AN$56*$C20*AN$3+AN$57*$D20*AN$3+AN$58*$E20*AN$3,IF($A20+$H$3*12=AN$7,AN$55*$B20*AN$3+AN$56*$C20*AN$3+AN$57*$D20*AN$3+AN$58*$E20*AN$3,IF($A20+$H$3*13=AN$7,AN$55*$B20*AN$3+AN$56*$C20*AN$3+AN$57*$D20*AN$3+AN$58*$E20*AN$3,IF($A20+$H$3*14=AN$7,AN$55*$B20*AN$3+AN$56*$C20*AN$3+AN$57*$D20*AN$3+AN$58*$E20*AN$3,IF($A20+$H$3*15=AN$7,AN$55*$B20*AN$3+AN$56*$C20*AN$3+AN$57*$D20*AN$3+AN$58*$E20*AN$3,IF($A20+$H$3*16=AN$7,AN$60*$B20*AN$3+AN$61*$C20*AN$3+AN$62*$D20*AN$3+AN$63*$E20*AN$3,IF($A20+$H$3*17=AN$7,AN$60*$B20*AN$3+AN$61*$C20*AN$3+AN$62*$D20*AN$3+AN$63*$E20*AN$3,IF($A20+$H$3*18=AN$7,AN$60*$B20*AN$3+AN$61*$C20*AN$3+AN$62*$D20*AN$3+AN$63*$E20*AN$3,IF($A20+$H$3*19=AN$7,AN$60*$B20*AN$3+AN$61*$C20*AN$3+AN$62*$D20*AN$3+AN$63*$E20*AN$3,IF($A20+$H$3*20=AN$7,AN$60*$B20*AN$3+AN$61*$C20*AN$3+AN$62*$D20*AN$3+AN$63*$E20*AN$3,IF($A20+$H$3*21=AN$7,AN$49*$B20*AN$3+AN$50*$C20*AN$3+AN$51*$D20*AN$3+AN$52*$E20*AN$3,IF($A20+$H$3*22=AN$7,AN$49*$B20*AN$3+AN$50*$C20*AN$3+AN$51*$D20*AN$3+AN$52*$E20*AN$3,IF($A20+$H$3*23=AN$7,AN$49*$B20*AN$3+AN$50*$C20*AN$3+AN$51*$D20*AN$3+AN$52*$E20*AN$3,IF($A20+$H$3*24=AN$7,AN$49*$B20*AN$3+AN$50*$C20*AN$3+AN$51*$D20*AN$3+AN$52*$E20*AN$3,IF($A20+$H$3*25=AN$7,AN$49*$B20*AN$3+AN$50*$C20*AN$3+AN$51*$D20*AN$3+AN$52*$E20*AN$3,IF($A20+$H$3*26=AN$7,AN$49*$B20*AN$3+AN$50*$C20*AN$3+AN$51*$D20*AN$3+AN$52*$E20*AN$3,IF($A20+$H$3*27=AN$7,AN$49*$B20*AN$3+AN$50*$C20*AN$3+AN$51*$D20*AN$3+AN$52*$E20*AN$3,IF($A20+$H$3*28=AN$7,AN$49*$B20*AN$3+AN$50*$C20*AN$3+AN$51*$D20*AN$3+AN$52*$E20*AN$3,IF($A20+$H$3*29=AN$7,AN$49*$B20*AN$3+AN$50*$C20*AN$3+AN$51*$D20*AN$3+AN$52*$E20*AN$3,IF($A20+$H$3*30=AN$7,AN$49*$B20*AN$3+AN$50*$C20*AN$3+AN$51*$D20*AN$3+AN$52*$E20*AN$3,IF($A20+$H$3*31=AN$7,AN$49*$B20*AN$3+AN$50*$C20*AN$3+AN$51*$D20*AN$3+AN$52*$E20*AN$3,IF($A20+$H$3*32=AN$7,AN$49*$B20*AN$3+AN$50*$C20*AN$3+AN$51*$D20*AN$3+AN$52*$E20*AN$3,IF($A20+$H$3*33=AN$7,AN$49*$B20*AN$3+AN$50*$C20*AN$3+AN$51*$D20*AN$3+AN$52*$E20*AN$3,IF($A20+$H$3*34=AN$7,AN$49*$B20*AN$3+AN$50*$C20*AN$3+AN$51*$D20*AN$3+AN$52*$E20*AN$3,IF($A20+$H$3*35=AN$7,AN$49*$B20*AN$3+AN$50*$C20*AN$3+AN$51*$D20*AN$3+AN$52*$E20*AN$3,IF($A20+$H$3*36=AN$7,AN$49*$B20*AN$3+AN$50*$C20*AN$3+AN$51*$D20*AN$3+AN$52*$E20*AN$3,IF($A20+$H$3*37=AN$7,AN$49*$B20*AN$3+AN$50*$C20*AN$3+AN$51*$D20*AN$3+AN$52*$E20*AN$3,IF($A20+$H$3*38=AN$7,AN$49*$B20*AN$3+AN$50*$C20*AN$3+AN$51*$D20*AN$3+AN$52*$E20*AN$3,IF($A20+$H$3*39=AN$7,AN$49*$B20*AN$3+AN$50*$C20*AN$3+AN$51*$D20*AN$3+AN$52*$E20*AN$3,IF($A20+$H$3*40=AN$7,AN$49*$B20*AN$3+AN$50*$C20*AN$3+AN$51*$D20*AN$3+AN$52*$E20*AN$3,0)))))))))))))))))))))))))))))))))))))))))*Warranty!$AC$47</f>
        <v>1291.3863428179816</v>
      </c>
      <c r="AO20" s="124">
        <f>IF($A20=AO$7,AO$49*$B20+AO$50*$C20+AO$51*$D20+AO$52*$E20,IF($A20+$H$3=AO$7,$A$5*$B20*AO$3+$B$5*$C20*AO$3+$C$5*$D20*AO$3+$D$5*$E20*AO$3,IF($A20+$H$3*2=AO$7,$A$5*$B20*AO$3+$B$5*$C20*AO$3+$C$5*$D20*AO$3+$D$5*$E20*AO$3,IF($A20+$H$3*3=AO$7,$A$5*$B20*AO$3+$B$5*$C20*AO$3+$C$5*$D20*AO$3+$D$5*$E20*AO$3,IF($A20+$H$3*4=AO$7,$A$5*$B20*AO$3+$B$5*$C20*AO$3+$C$5*$D20*AO$3+$D$5*$E20*AO$3,IF($A20+$H$3*5=AO$7,$A$5*$B20*AO$3+$B$5*$C20*AO$3+$C$5*$D20*AO$3+$D$5*$E20*AO$3,IF($A20+$H$3*6=AO$7,$A$5*$B20*AO$3+$B$5*$C20*AO$3+$C$5*$D20*AO$3+$D$5*$E20*AO$3,IF($A20+$H$3*7=AO$7,$A$5*$B20*AO$3+$B$5*$C20*AO$3+$C$5*$D20*AO$3+$D$5*$E20*AO$3,IF($A20+$H$3*8=AO$7,$A$5*$B20*AO$3+$B$5*$C20*AO$3+$C$5*$D20*AO$3+$D$5*$E20*AO$3,IF($A20+$H$3*9=AO$7,$A$5*$B20*AO$3+$B$5*$C20*AO$3+$C$5*$D20*AO$3+$D$5*$E20*AO$3,IF($A20+$H$3*10=AO$7,$A$5*$B20*AO$3+$B$5*$C20*AO$3+$C$5*$D20*AO$3+$D$5*$E20*AO$3,IF($A20+$H$3*11=AO$7,AO$55*$B20*AO$3+AO$56*$C20*AO$3+AO$57*$D20*AO$3+AO$58*$E20*AO$3,IF($A20+$H$3*12=AO$7,AO$55*$B20*AO$3+AO$56*$C20*AO$3+AO$57*$D20*AO$3+AO$58*$E20*AO$3,IF($A20+$H$3*13=AO$7,AO$55*$B20*AO$3+AO$56*$C20*AO$3+AO$57*$D20*AO$3+AO$58*$E20*AO$3,IF($A20+$H$3*14=AO$7,AO$55*$B20*AO$3+AO$56*$C20*AO$3+AO$57*$D20*AO$3+AO$58*$E20*AO$3,IF($A20+$H$3*15=AO$7,AO$55*$B20*AO$3+AO$56*$C20*AO$3+AO$57*$D20*AO$3+AO$58*$E20*AO$3,IF($A20+$H$3*16=AO$7,AO$60*$B20*AO$3+AO$61*$C20*AO$3+AO$62*$D20*AO$3+AO$63*$E20*AO$3,IF($A20+$H$3*17=AO$7,AO$60*$B20*AO$3+AO$61*$C20*AO$3+AO$62*$D20*AO$3+AO$63*$E20*AO$3,IF($A20+$H$3*18=AO$7,AO$60*$B20*AO$3+AO$61*$C20*AO$3+AO$62*$D20*AO$3+AO$63*$E20*AO$3,IF($A20+$H$3*19=AO$7,AO$60*$B20*AO$3+AO$61*$C20*AO$3+AO$62*$D20*AO$3+AO$63*$E20*AO$3,IF($A20+$H$3*20=AO$7,AO$60*$B20*AO$3+AO$61*$C20*AO$3+AO$62*$D20*AO$3+AO$63*$E20*AO$3,IF($A20+$H$3*21=AO$7,AO$49*$B20*AO$3+AO$50*$C20*AO$3+AO$51*$D20*AO$3+AO$52*$E20*AO$3,IF($A20+$H$3*22=AO$7,AO$49*$B20*AO$3+AO$50*$C20*AO$3+AO$51*$D20*AO$3+AO$52*$E20*AO$3,IF($A20+$H$3*23=AO$7,AO$49*$B20*AO$3+AO$50*$C20*AO$3+AO$51*$D20*AO$3+AO$52*$E20*AO$3,IF($A20+$H$3*24=AO$7,AO$49*$B20*AO$3+AO$50*$C20*AO$3+AO$51*$D20*AO$3+AO$52*$E20*AO$3,IF($A20+$H$3*25=AO$7,AO$49*$B20*AO$3+AO$50*$C20*AO$3+AO$51*$D20*AO$3+AO$52*$E20*AO$3,IF($A20+$H$3*26=AO$7,AO$49*$B20*AO$3+AO$50*$C20*AO$3+AO$51*$D20*AO$3+AO$52*$E20*AO$3,IF($A20+$H$3*27=AO$7,AO$49*$B20*AO$3+AO$50*$C20*AO$3+AO$51*$D20*AO$3+AO$52*$E20*AO$3,IF($A20+$H$3*28=AO$7,AO$49*$B20*AO$3+AO$50*$C20*AO$3+AO$51*$D20*AO$3+AO$52*$E20*AO$3,IF($A20+$H$3*29=AO$7,AO$49*$B20*AO$3+AO$50*$C20*AO$3+AO$51*$D20*AO$3+AO$52*$E20*AO$3,IF($A20+$H$3*30=AO$7,AO$49*$B20*AO$3+AO$50*$C20*AO$3+AO$51*$D20*AO$3+AO$52*$E20*AO$3,IF($A20+$H$3*31=AO$7,AO$49*$B20*AO$3+AO$50*$C20*AO$3+AO$51*$D20*AO$3+AO$52*$E20*AO$3,IF($A20+$H$3*32=AO$7,AO$49*$B20*AO$3+AO$50*$C20*AO$3+AO$51*$D20*AO$3+AO$52*$E20*AO$3,IF($A20+$H$3*33=AO$7,AO$49*$B20*AO$3+AO$50*$C20*AO$3+AO$51*$D20*AO$3+AO$52*$E20*AO$3,IF($A20+$H$3*34=AO$7,AO$49*$B20*AO$3+AO$50*$C20*AO$3+AO$51*$D20*AO$3+AO$52*$E20*AO$3,IF($A20+$H$3*35=AO$7,AO$49*$B20*AO$3+AO$50*$C20*AO$3+AO$51*$D20*AO$3+AO$52*$E20*AO$3,IF($A20+$H$3*36=AO$7,AO$49*$B20*AO$3+AO$50*$C20*AO$3+AO$51*$D20*AO$3+AO$52*$E20*AO$3,IF($A20+$H$3*37=AO$7,AO$49*$B20*AO$3+AO$50*$C20*AO$3+AO$51*$D20*AO$3+AO$52*$E20*AO$3,IF($A20+$H$3*38=AO$7,AO$49*$B20*AO$3+AO$50*$C20*AO$3+AO$51*$D20*AO$3+AO$52*$E20*AO$3,IF($A20+$H$3*39=AO$7,AO$49*$B20*AO$3+AO$50*$C20*AO$3+AO$51*$D20*AO$3+AO$52*$E20*AO$3,IF($A20+$H$3*40=AO$7,AO$49*$B20*AO$3+AO$50*$C20*AO$3+AO$51*$D20*AO$3+AO$52*$E20*AO$3,0)))))))))))))))))))))))))))))))))))))))))*Warranty!$AC$47</f>
        <v>1291.3863428179816</v>
      </c>
      <c r="AP20" s="124">
        <f>IF($A20=AP$7,AP$49*$B20+AP$50*$C20+AP$51*$D20+AP$52*$E20,IF($A20+$H$3=AP$7,$A$5*$B20*AP$3+$B$5*$C20*AP$3+$C$5*$D20*AP$3+$D$5*$E20*AP$3,IF($A20+$H$3*2=AP$7,$A$5*$B20*AP$3+$B$5*$C20*AP$3+$C$5*$D20*AP$3+$D$5*$E20*AP$3,IF($A20+$H$3*3=AP$7,$A$5*$B20*AP$3+$B$5*$C20*AP$3+$C$5*$D20*AP$3+$D$5*$E20*AP$3,IF($A20+$H$3*4=AP$7,$A$5*$B20*AP$3+$B$5*$C20*AP$3+$C$5*$D20*AP$3+$D$5*$E20*AP$3,IF($A20+$H$3*5=AP$7,$A$5*$B20*AP$3+$B$5*$C20*AP$3+$C$5*$D20*AP$3+$D$5*$E20*AP$3,IF($A20+$H$3*6=AP$7,$A$5*$B20*AP$3+$B$5*$C20*AP$3+$C$5*$D20*AP$3+$D$5*$E20*AP$3,IF($A20+$H$3*7=AP$7,$A$5*$B20*AP$3+$B$5*$C20*AP$3+$C$5*$D20*AP$3+$D$5*$E20*AP$3,IF($A20+$H$3*8=AP$7,$A$5*$B20*AP$3+$B$5*$C20*AP$3+$C$5*$D20*AP$3+$D$5*$E20*AP$3,IF($A20+$H$3*9=AP$7,$A$5*$B20*AP$3+$B$5*$C20*AP$3+$C$5*$D20*AP$3+$D$5*$E20*AP$3,IF($A20+$H$3*10=AP$7,$A$5*$B20*AP$3+$B$5*$C20*AP$3+$C$5*$D20*AP$3+$D$5*$E20*AP$3,IF($A20+$H$3*11=AP$7,AP$55*$B20*AP$3+AP$56*$C20*AP$3+AP$57*$D20*AP$3+AP$58*$E20*AP$3,IF($A20+$H$3*12=AP$7,AP$55*$B20*AP$3+AP$56*$C20*AP$3+AP$57*$D20*AP$3+AP$58*$E20*AP$3,IF($A20+$H$3*13=AP$7,AP$55*$B20*AP$3+AP$56*$C20*AP$3+AP$57*$D20*AP$3+AP$58*$E20*AP$3,IF($A20+$H$3*14=AP$7,AP$55*$B20*AP$3+AP$56*$C20*AP$3+AP$57*$D20*AP$3+AP$58*$E20*AP$3,IF($A20+$H$3*15=AP$7,AP$55*$B20*AP$3+AP$56*$C20*AP$3+AP$57*$D20*AP$3+AP$58*$E20*AP$3,IF($A20+$H$3*16=AP$7,AP$60*$B20*AP$3+AP$61*$C20*AP$3+AP$62*$D20*AP$3+AP$63*$E20*AP$3,IF($A20+$H$3*17=AP$7,AP$60*$B20*AP$3+AP$61*$C20*AP$3+AP$62*$D20*AP$3+AP$63*$E20*AP$3,IF($A20+$H$3*18=AP$7,AP$60*$B20*AP$3+AP$61*$C20*AP$3+AP$62*$D20*AP$3+AP$63*$E20*AP$3,IF($A20+$H$3*19=AP$7,AP$60*$B20*AP$3+AP$61*$C20*AP$3+AP$62*$D20*AP$3+AP$63*$E20*AP$3,IF($A20+$H$3*20=AP$7,AP$60*$B20*AP$3+AP$61*$C20*AP$3+AP$62*$D20*AP$3+AP$63*$E20*AP$3,IF($A20+$H$3*21=AP$7,AP$49*$B20*AP$3+AP$50*$C20*AP$3+AP$51*$D20*AP$3+AP$52*$E20*AP$3,IF($A20+$H$3*22=AP$7,AP$49*$B20*AP$3+AP$50*$C20*AP$3+AP$51*$D20*AP$3+AP$52*$E20*AP$3,IF($A20+$H$3*23=AP$7,AP$49*$B20*AP$3+AP$50*$C20*AP$3+AP$51*$D20*AP$3+AP$52*$E20*AP$3,IF($A20+$H$3*24=AP$7,AP$49*$B20*AP$3+AP$50*$C20*AP$3+AP$51*$D20*AP$3+AP$52*$E20*AP$3,IF($A20+$H$3*25=AP$7,AP$49*$B20*AP$3+AP$50*$C20*AP$3+AP$51*$D20*AP$3+AP$52*$E20*AP$3,IF($A20+$H$3*26=AP$7,AP$49*$B20*AP$3+AP$50*$C20*AP$3+AP$51*$D20*AP$3+AP$52*$E20*AP$3,IF($A20+$H$3*27=AP$7,AP$49*$B20*AP$3+AP$50*$C20*AP$3+AP$51*$D20*AP$3+AP$52*$E20*AP$3,IF($A20+$H$3*28=AP$7,AP$49*$B20*AP$3+AP$50*$C20*AP$3+AP$51*$D20*AP$3+AP$52*$E20*AP$3,IF($A20+$H$3*29=AP$7,AP$49*$B20*AP$3+AP$50*$C20*AP$3+AP$51*$D20*AP$3+AP$52*$E20*AP$3,IF($A20+$H$3*30=AP$7,AP$49*$B20*AP$3+AP$50*$C20*AP$3+AP$51*$D20*AP$3+AP$52*$E20*AP$3,IF($A20+$H$3*31=AP$7,AP$49*$B20*AP$3+AP$50*$C20*AP$3+AP$51*$D20*AP$3+AP$52*$E20*AP$3,IF($A20+$H$3*32=AP$7,AP$49*$B20*AP$3+AP$50*$C20*AP$3+AP$51*$D20*AP$3+AP$52*$E20*AP$3,IF($A20+$H$3*33=AP$7,AP$49*$B20*AP$3+AP$50*$C20*AP$3+AP$51*$D20*AP$3+AP$52*$E20*AP$3,IF($A20+$H$3*34=AP$7,AP$49*$B20*AP$3+AP$50*$C20*AP$3+AP$51*$D20*AP$3+AP$52*$E20*AP$3,IF($A20+$H$3*35=AP$7,AP$49*$B20*AP$3+AP$50*$C20*AP$3+AP$51*$D20*AP$3+AP$52*$E20*AP$3,IF($A20+$H$3*36=AP$7,AP$49*$B20*AP$3+AP$50*$C20*AP$3+AP$51*$D20*AP$3+AP$52*$E20*AP$3,IF($A20+$H$3*37=AP$7,AP$49*$B20*AP$3+AP$50*$C20*AP$3+AP$51*$D20*AP$3+AP$52*$E20*AP$3,IF($A20+$H$3*38=AP$7,AP$49*$B20*AP$3+AP$50*$C20*AP$3+AP$51*$D20*AP$3+AP$52*$E20*AP$3,IF($A20+$H$3*39=AP$7,AP$49*$B20*AP$3+AP$50*$C20*AP$3+AP$51*$D20*AP$3+AP$52*$E20*AP$3,IF($A20+$H$3*40=AP$7,AP$49*$B20*AP$3+AP$50*$C20*AP$3+AP$51*$D20*AP$3+AP$52*$E20*AP$3,0)))))))))))))))))))))))))))))))))))))))))*Warranty!$AC$47</f>
        <v>1291.3863428179816</v>
      </c>
      <c r="AQ20" s="124">
        <f>IF($A20=AQ$7,AQ$49*$B20+AQ$50*$C20+AQ$51*$D20+AQ$52*$E20,IF($A20+$H$3=AQ$7,$A$5*$B20*AQ$3+$B$5*$C20*AQ$3+$C$5*$D20*AQ$3+$D$5*$E20*AQ$3,IF($A20+$H$3*2=AQ$7,$A$5*$B20*AQ$3+$B$5*$C20*AQ$3+$C$5*$D20*AQ$3+$D$5*$E20*AQ$3,IF($A20+$H$3*3=AQ$7,$A$5*$B20*AQ$3+$B$5*$C20*AQ$3+$C$5*$D20*AQ$3+$D$5*$E20*AQ$3,IF($A20+$H$3*4=AQ$7,$A$5*$B20*AQ$3+$B$5*$C20*AQ$3+$C$5*$D20*AQ$3+$D$5*$E20*AQ$3,IF($A20+$H$3*5=AQ$7,$A$5*$B20*AQ$3+$B$5*$C20*AQ$3+$C$5*$D20*AQ$3+$D$5*$E20*AQ$3,IF($A20+$H$3*6=AQ$7,$A$5*$B20*AQ$3+$B$5*$C20*AQ$3+$C$5*$D20*AQ$3+$D$5*$E20*AQ$3,IF($A20+$H$3*7=AQ$7,$A$5*$B20*AQ$3+$B$5*$C20*AQ$3+$C$5*$D20*AQ$3+$D$5*$E20*AQ$3,IF($A20+$H$3*8=AQ$7,$A$5*$B20*AQ$3+$B$5*$C20*AQ$3+$C$5*$D20*AQ$3+$D$5*$E20*AQ$3,IF($A20+$H$3*9=AQ$7,$A$5*$B20*AQ$3+$B$5*$C20*AQ$3+$C$5*$D20*AQ$3+$D$5*$E20*AQ$3,IF($A20+$H$3*10=AQ$7,$A$5*$B20*AQ$3+$B$5*$C20*AQ$3+$C$5*$D20*AQ$3+$D$5*$E20*AQ$3,IF($A20+$H$3*11=AQ$7,AQ$55*$B20*AQ$3+AQ$56*$C20*AQ$3+AQ$57*$D20*AQ$3+AQ$58*$E20*AQ$3,IF($A20+$H$3*12=AQ$7,AQ$55*$B20*AQ$3+AQ$56*$C20*AQ$3+AQ$57*$D20*AQ$3+AQ$58*$E20*AQ$3,IF($A20+$H$3*13=AQ$7,AQ$55*$B20*AQ$3+AQ$56*$C20*AQ$3+AQ$57*$D20*AQ$3+AQ$58*$E20*AQ$3,IF($A20+$H$3*14=AQ$7,AQ$55*$B20*AQ$3+AQ$56*$C20*AQ$3+AQ$57*$D20*AQ$3+AQ$58*$E20*AQ$3,IF($A20+$H$3*15=AQ$7,AQ$55*$B20*AQ$3+AQ$56*$C20*AQ$3+AQ$57*$D20*AQ$3+AQ$58*$E20*AQ$3,IF($A20+$H$3*16=AQ$7,AQ$60*$B20*AQ$3+AQ$61*$C20*AQ$3+AQ$62*$D20*AQ$3+AQ$63*$E20*AQ$3,IF($A20+$H$3*17=AQ$7,AQ$60*$B20*AQ$3+AQ$61*$C20*AQ$3+AQ$62*$D20*AQ$3+AQ$63*$E20*AQ$3,IF($A20+$H$3*18=AQ$7,AQ$60*$B20*AQ$3+AQ$61*$C20*AQ$3+AQ$62*$D20*AQ$3+AQ$63*$E20*AQ$3,IF($A20+$H$3*19=AQ$7,AQ$60*$B20*AQ$3+AQ$61*$C20*AQ$3+AQ$62*$D20*AQ$3+AQ$63*$E20*AQ$3,IF($A20+$H$3*20=AQ$7,AQ$60*$B20*AQ$3+AQ$61*$C20*AQ$3+AQ$62*$D20*AQ$3+AQ$63*$E20*AQ$3,IF($A20+$H$3*21=AQ$7,AQ$49*$B20*AQ$3+AQ$50*$C20*AQ$3+AQ$51*$D20*AQ$3+AQ$52*$E20*AQ$3,IF($A20+$H$3*22=AQ$7,AQ$49*$B20*AQ$3+AQ$50*$C20*AQ$3+AQ$51*$D20*AQ$3+AQ$52*$E20*AQ$3,IF($A20+$H$3*23=AQ$7,AQ$49*$B20*AQ$3+AQ$50*$C20*AQ$3+AQ$51*$D20*AQ$3+AQ$52*$E20*AQ$3,IF($A20+$H$3*24=AQ$7,AQ$49*$B20*AQ$3+AQ$50*$C20*AQ$3+AQ$51*$D20*AQ$3+AQ$52*$E20*AQ$3,IF($A20+$H$3*25=AQ$7,AQ$49*$B20*AQ$3+AQ$50*$C20*AQ$3+AQ$51*$D20*AQ$3+AQ$52*$E20*AQ$3,IF($A20+$H$3*26=AQ$7,AQ$49*$B20*AQ$3+AQ$50*$C20*AQ$3+AQ$51*$D20*AQ$3+AQ$52*$E20*AQ$3,IF($A20+$H$3*27=AQ$7,AQ$49*$B20*AQ$3+AQ$50*$C20*AQ$3+AQ$51*$D20*AQ$3+AQ$52*$E20*AQ$3,IF($A20+$H$3*28=AQ$7,AQ$49*$B20*AQ$3+AQ$50*$C20*AQ$3+AQ$51*$D20*AQ$3+AQ$52*$E20*AQ$3,IF($A20+$H$3*29=AQ$7,AQ$49*$B20*AQ$3+AQ$50*$C20*AQ$3+AQ$51*$D20*AQ$3+AQ$52*$E20*AQ$3,IF($A20+$H$3*30=AQ$7,AQ$49*$B20*AQ$3+AQ$50*$C20*AQ$3+AQ$51*$D20*AQ$3+AQ$52*$E20*AQ$3,IF($A20+$H$3*31=AQ$7,AQ$49*$B20*AQ$3+AQ$50*$C20*AQ$3+AQ$51*$D20*AQ$3+AQ$52*$E20*AQ$3,IF($A20+$H$3*32=AQ$7,AQ$49*$B20*AQ$3+AQ$50*$C20*AQ$3+AQ$51*$D20*AQ$3+AQ$52*$E20*AQ$3,IF($A20+$H$3*33=AQ$7,AQ$49*$B20*AQ$3+AQ$50*$C20*AQ$3+AQ$51*$D20*AQ$3+AQ$52*$E20*AQ$3,IF($A20+$H$3*34=AQ$7,AQ$49*$B20*AQ$3+AQ$50*$C20*AQ$3+AQ$51*$D20*AQ$3+AQ$52*$E20*AQ$3,IF($A20+$H$3*35=AQ$7,AQ$49*$B20*AQ$3+AQ$50*$C20*AQ$3+AQ$51*$D20*AQ$3+AQ$52*$E20*AQ$3,IF($A20+$H$3*36=AQ$7,AQ$49*$B20*AQ$3+AQ$50*$C20*AQ$3+AQ$51*$D20*AQ$3+AQ$52*$E20*AQ$3,IF($A20+$H$3*37=AQ$7,AQ$49*$B20*AQ$3+AQ$50*$C20*AQ$3+AQ$51*$D20*AQ$3+AQ$52*$E20*AQ$3,IF($A20+$H$3*38=AQ$7,AQ$49*$B20*AQ$3+AQ$50*$C20*AQ$3+AQ$51*$D20*AQ$3+AQ$52*$E20*AQ$3,IF($A20+$H$3*39=AQ$7,AQ$49*$B20*AQ$3+AQ$50*$C20*AQ$3+AQ$51*$D20*AQ$3+AQ$52*$E20*AQ$3,IF($A20+$H$3*40=AQ$7,AQ$49*$B20*AQ$3+AQ$50*$C20*AQ$3+AQ$51*$D20*AQ$3+AQ$52*$E20*AQ$3,0)))))))))))))))))))))))))))))))))))))))))*Warranty!$AD$47</f>
        <v>1323.1743143335009</v>
      </c>
      <c r="AR20" s="124">
        <f>IF($A20=AR$7,AR$49*$B20+AR$50*$C20+AR$51*$D20+AR$52*$E20,IF($A20+$H$3=AR$7,$A$5*$B20*AR$3+$B$5*$C20*AR$3+$C$5*$D20*AR$3+$D$5*$E20*AR$3,IF($A20+$H$3*2=AR$7,$A$5*$B20*AR$3+$B$5*$C20*AR$3+$C$5*$D20*AR$3+$D$5*$E20*AR$3,IF($A20+$H$3*3=AR$7,$A$5*$B20*AR$3+$B$5*$C20*AR$3+$C$5*$D20*AR$3+$D$5*$E20*AR$3,IF($A20+$H$3*4=AR$7,$A$5*$B20*AR$3+$B$5*$C20*AR$3+$C$5*$D20*AR$3+$D$5*$E20*AR$3,IF($A20+$H$3*5=AR$7,$A$5*$B20*AR$3+$B$5*$C20*AR$3+$C$5*$D20*AR$3+$D$5*$E20*AR$3,IF($A20+$H$3*6=AR$7,$A$5*$B20*AR$3+$B$5*$C20*AR$3+$C$5*$D20*AR$3+$D$5*$E20*AR$3,IF($A20+$H$3*7=AR$7,$A$5*$B20*AR$3+$B$5*$C20*AR$3+$C$5*$D20*AR$3+$D$5*$E20*AR$3,IF($A20+$H$3*8=AR$7,$A$5*$B20*AR$3+$B$5*$C20*AR$3+$C$5*$D20*AR$3+$D$5*$E20*AR$3,IF($A20+$H$3*9=AR$7,$A$5*$B20*AR$3+$B$5*$C20*AR$3+$C$5*$D20*AR$3+$D$5*$E20*AR$3,IF($A20+$H$3*10=AR$7,$A$5*$B20*AR$3+$B$5*$C20*AR$3+$C$5*$D20*AR$3+$D$5*$E20*AR$3,IF($A20+$H$3*11=AR$7,AR$55*$B20*AR$3+AR$56*$C20*AR$3+AR$57*$D20*AR$3+AR$58*$E20*AR$3,IF($A20+$H$3*12=AR$7,AR$55*$B20*AR$3+AR$56*$C20*AR$3+AR$57*$D20*AR$3+AR$58*$E20*AR$3,IF($A20+$H$3*13=AR$7,AR$55*$B20*AR$3+AR$56*$C20*AR$3+AR$57*$D20*AR$3+AR$58*$E20*AR$3,IF($A20+$H$3*14=AR$7,AR$55*$B20*AR$3+AR$56*$C20*AR$3+AR$57*$D20*AR$3+AR$58*$E20*AR$3,IF($A20+$H$3*15=AR$7,AR$55*$B20*AR$3+AR$56*$C20*AR$3+AR$57*$D20*AR$3+AR$58*$E20*AR$3,IF($A20+$H$3*16=AR$7,AR$60*$B20*AR$3+AR$61*$C20*AR$3+AR$62*$D20*AR$3+AR$63*$E20*AR$3,IF($A20+$H$3*17=AR$7,AR$60*$B20*AR$3+AR$61*$C20*AR$3+AR$62*$D20*AR$3+AR$63*$E20*AR$3,IF($A20+$H$3*18=AR$7,AR$60*$B20*AR$3+AR$61*$C20*AR$3+AR$62*$D20*AR$3+AR$63*$E20*AR$3,IF($A20+$H$3*19=AR$7,AR$60*$B20*AR$3+AR$61*$C20*AR$3+AR$62*$D20*AR$3+AR$63*$E20*AR$3,IF($A20+$H$3*20=AR$7,AR$60*$B20*AR$3+AR$61*$C20*AR$3+AR$62*$D20*AR$3+AR$63*$E20*AR$3,IF($A20+$H$3*21=AR$7,AR$49*$B20*AR$3+AR$50*$C20*AR$3+AR$51*$D20*AR$3+AR$52*$E20*AR$3,IF($A20+$H$3*22=AR$7,AR$49*$B20*AR$3+AR$50*$C20*AR$3+AR$51*$D20*AR$3+AR$52*$E20*AR$3,IF($A20+$H$3*23=AR$7,AR$49*$B20*AR$3+AR$50*$C20*AR$3+AR$51*$D20*AR$3+AR$52*$E20*AR$3,IF($A20+$H$3*24=AR$7,AR$49*$B20*AR$3+AR$50*$C20*AR$3+AR$51*$D20*AR$3+AR$52*$E20*AR$3,IF($A20+$H$3*25=AR$7,AR$49*$B20*AR$3+AR$50*$C20*AR$3+AR$51*$D20*AR$3+AR$52*$E20*AR$3,IF($A20+$H$3*26=AR$7,AR$49*$B20*AR$3+AR$50*$C20*AR$3+AR$51*$D20*AR$3+AR$52*$E20*AR$3,IF($A20+$H$3*27=AR$7,AR$49*$B20*AR$3+AR$50*$C20*AR$3+AR$51*$D20*AR$3+AR$52*$E20*AR$3,IF($A20+$H$3*28=AR$7,AR$49*$B20*AR$3+AR$50*$C20*AR$3+AR$51*$D20*AR$3+AR$52*$E20*AR$3,IF($A20+$H$3*29=AR$7,AR$49*$B20*AR$3+AR$50*$C20*AR$3+AR$51*$D20*AR$3+AR$52*$E20*AR$3,IF($A20+$H$3*30=AR$7,AR$49*$B20*AR$3+AR$50*$C20*AR$3+AR$51*$D20*AR$3+AR$52*$E20*AR$3,IF($A20+$H$3*31=AR$7,AR$49*$B20*AR$3+AR$50*$C20*AR$3+AR$51*$D20*AR$3+AR$52*$E20*AR$3,IF($A20+$H$3*32=AR$7,AR$49*$B20*AR$3+AR$50*$C20*AR$3+AR$51*$D20*AR$3+AR$52*$E20*AR$3,IF($A20+$H$3*33=AR$7,AR$49*$B20*AR$3+AR$50*$C20*AR$3+AR$51*$D20*AR$3+AR$52*$E20*AR$3,IF($A20+$H$3*34=AR$7,AR$49*$B20*AR$3+AR$50*$C20*AR$3+AR$51*$D20*AR$3+AR$52*$E20*AR$3,IF($A20+$H$3*35=AR$7,AR$49*$B20*AR$3+AR$50*$C20*AR$3+AR$51*$D20*AR$3+AR$52*$E20*AR$3,IF($A20+$H$3*36=AR$7,AR$49*$B20*AR$3+AR$50*$C20*AR$3+AR$51*$D20*AR$3+AR$52*$E20*AR$3,IF($A20+$H$3*37=AR$7,AR$49*$B20*AR$3+AR$50*$C20*AR$3+AR$51*$D20*AR$3+AR$52*$E20*AR$3,IF($A20+$H$3*38=AR$7,AR$49*$B20*AR$3+AR$50*$C20*AR$3+AR$51*$D20*AR$3+AR$52*$E20*AR$3,IF($A20+$H$3*39=AR$7,AR$49*$B20*AR$3+AR$50*$C20*AR$3+AR$51*$D20*AR$3+AR$52*$E20*AR$3,IF($A20+$H$3*40=AR$7,AR$49*$B20*AR$3+AR$50*$C20*AR$3+AR$51*$D20*AR$3+AR$52*$E20*AR$3,0)))))))))))))))))))))))))))))))))))))))))*Warranty!$AD$47</f>
        <v>1323.1743143335009</v>
      </c>
      <c r="AS20" s="124">
        <f>IF($A20=AS$7,AS$49*$B20+AS$50*$C20+AS$51*$D20+AS$52*$E20,IF($A20+$H$3=AS$7,$A$5*$B20*AS$3+$B$5*$C20*AS$3+$C$5*$D20*AS$3+$D$5*$E20*AS$3,IF($A20+$H$3*2=AS$7,$A$5*$B20*AS$3+$B$5*$C20*AS$3+$C$5*$D20*AS$3+$D$5*$E20*AS$3,IF($A20+$H$3*3=AS$7,$A$5*$B20*AS$3+$B$5*$C20*AS$3+$C$5*$D20*AS$3+$D$5*$E20*AS$3,IF($A20+$H$3*4=AS$7,$A$5*$B20*AS$3+$B$5*$C20*AS$3+$C$5*$D20*AS$3+$D$5*$E20*AS$3,IF($A20+$H$3*5=AS$7,$A$5*$B20*AS$3+$B$5*$C20*AS$3+$C$5*$D20*AS$3+$D$5*$E20*AS$3,IF($A20+$H$3*6=AS$7,$A$5*$B20*AS$3+$B$5*$C20*AS$3+$C$5*$D20*AS$3+$D$5*$E20*AS$3,IF($A20+$H$3*7=AS$7,$A$5*$B20*AS$3+$B$5*$C20*AS$3+$C$5*$D20*AS$3+$D$5*$E20*AS$3,IF($A20+$H$3*8=AS$7,$A$5*$B20*AS$3+$B$5*$C20*AS$3+$C$5*$D20*AS$3+$D$5*$E20*AS$3,IF($A20+$H$3*9=AS$7,$A$5*$B20*AS$3+$B$5*$C20*AS$3+$C$5*$D20*AS$3+$D$5*$E20*AS$3,IF($A20+$H$3*10=AS$7,$A$5*$B20*AS$3+$B$5*$C20*AS$3+$C$5*$D20*AS$3+$D$5*$E20*AS$3,IF($A20+$H$3*11=AS$7,AS$55*$B20*AS$3+AS$56*$C20*AS$3+AS$57*$D20*AS$3+AS$58*$E20*AS$3,IF($A20+$H$3*12=AS$7,AS$55*$B20*AS$3+AS$56*$C20*AS$3+AS$57*$D20*AS$3+AS$58*$E20*AS$3,IF($A20+$H$3*13=AS$7,AS$55*$B20*AS$3+AS$56*$C20*AS$3+AS$57*$D20*AS$3+AS$58*$E20*AS$3,IF($A20+$H$3*14=AS$7,AS$55*$B20*AS$3+AS$56*$C20*AS$3+AS$57*$D20*AS$3+AS$58*$E20*AS$3,IF($A20+$H$3*15=AS$7,AS$55*$B20*AS$3+AS$56*$C20*AS$3+AS$57*$D20*AS$3+AS$58*$E20*AS$3,IF($A20+$H$3*16=AS$7,AS$60*$B20*AS$3+AS$61*$C20*AS$3+AS$62*$D20*AS$3+AS$63*$E20*AS$3,IF($A20+$H$3*17=AS$7,AS$60*$B20*AS$3+AS$61*$C20*AS$3+AS$62*$D20*AS$3+AS$63*$E20*AS$3,IF($A20+$H$3*18=AS$7,AS$60*$B20*AS$3+AS$61*$C20*AS$3+AS$62*$D20*AS$3+AS$63*$E20*AS$3,IF($A20+$H$3*19=AS$7,AS$60*$B20*AS$3+AS$61*$C20*AS$3+AS$62*$D20*AS$3+AS$63*$E20*AS$3,IF($A20+$H$3*20=AS$7,AS$60*$B20*AS$3+AS$61*$C20*AS$3+AS$62*$D20*AS$3+AS$63*$E20*AS$3,IF($A20+$H$3*21=AS$7,AS$49*$B20*AS$3+AS$50*$C20*AS$3+AS$51*$D20*AS$3+AS$52*$E20*AS$3,IF($A20+$H$3*22=AS$7,AS$49*$B20*AS$3+AS$50*$C20*AS$3+AS$51*$D20*AS$3+AS$52*$E20*AS$3,IF($A20+$H$3*23=AS$7,AS$49*$B20*AS$3+AS$50*$C20*AS$3+AS$51*$D20*AS$3+AS$52*$E20*AS$3,IF($A20+$H$3*24=AS$7,AS$49*$B20*AS$3+AS$50*$C20*AS$3+AS$51*$D20*AS$3+AS$52*$E20*AS$3,IF($A20+$H$3*25=AS$7,AS$49*$B20*AS$3+AS$50*$C20*AS$3+AS$51*$D20*AS$3+AS$52*$E20*AS$3,IF($A20+$H$3*26=AS$7,AS$49*$B20*AS$3+AS$50*$C20*AS$3+AS$51*$D20*AS$3+AS$52*$E20*AS$3,IF($A20+$H$3*27=AS$7,AS$49*$B20*AS$3+AS$50*$C20*AS$3+AS$51*$D20*AS$3+AS$52*$E20*AS$3,IF($A20+$H$3*28=AS$7,AS$49*$B20*AS$3+AS$50*$C20*AS$3+AS$51*$D20*AS$3+AS$52*$E20*AS$3,IF($A20+$H$3*29=AS$7,AS$49*$B20*AS$3+AS$50*$C20*AS$3+AS$51*$D20*AS$3+AS$52*$E20*AS$3,IF($A20+$H$3*30=AS$7,AS$49*$B20*AS$3+AS$50*$C20*AS$3+AS$51*$D20*AS$3+AS$52*$E20*AS$3,IF($A20+$H$3*31=AS$7,AS$49*$B20*AS$3+AS$50*$C20*AS$3+AS$51*$D20*AS$3+AS$52*$E20*AS$3,IF($A20+$H$3*32=AS$7,AS$49*$B20*AS$3+AS$50*$C20*AS$3+AS$51*$D20*AS$3+AS$52*$E20*AS$3,IF($A20+$H$3*33=AS$7,AS$49*$B20*AS$3+AS$50*$C20*AS$3+AS$51*$D20*AS$3+AS$52*$E20*AS$3,IF($A20+$H$3*34=AS$7,AS$49*$B20*AS$3+AS$50*$C20*AS$3+AS$51*$D20*AS$3+AS$52*$E20*AS$3,IF($A20+$H$3*35=AS$7,AS$49*$B20*AS$3+AS$50*$C20*AS$3+AS$51*$D20*AS$3+AS$52*$E20*AS$3,IF($A20+$H$3*36=AS$7,AS$49*$B20*AS$3+AS$50*$C20*AS$3+AS$51*$D20*AS$3+AS$52*$E20*AS$3,IF($A20+$H$3*37=AS$7,AS$49*$B20*AS$3+AS$50*$C20*AS$3+AS$51*$D20*AS$3+AS$52*$E20*AS$3,IF($A20+$H$3*38=AS$7,AS$49*$B20*AS$3+AS$50*$C20*AS$3+AS$51*$D20*AS$3+AS$52*$E20*AS$3,IF($A20+$H$3*39=AS$7,AS$49*$B20*AS$3+AS$50*$C20*AS$3+AS$51*$D20*AS$3+AS$52*$E20*AS$3,IF($A20+$H$3*40=AS$7,AS$49*$B20*AS$3+AS$50*$C20*AS$3+AS$51*$D20*AS$3+AS$52*$E20*AS$3,0)))))))))))))))))))))))))))))))))))))))))*Warranty!$AD$47</f>
        <v>1323.1743143335009</v>
      </c>
      <c r="AT20" s="124">
        <f>IF($A20=AT$7,AT$49*$B20+AT$50*$C20+AT$51*$D20+AT$52*$E20,IF($A20+$H$3=AT$7,$A$5*$B20*AT$3+$B$5*$C20*AT$3+$C$5*$D20*AT$3+$D$5*$E20*AT$3,IF($A20+$H$3*2=AT$7,$A$5*$B20*AT$3+$B$5*$C20*AT$3+$C$5*$D20*AT$3+$D$5*$E20*AT$3,IF($A20+$H$3*3=AT$7,$A$5*$B20*AT$3+$B$5*$C20*AT$3+$C$5*$D20*AT$3+$D$5*$E20*AT$3,IF($A20+$H$3*4=AT$7,$A$5*$B20*AT$3+$B$5*$C20*AT$3+$C$5*$D20*AT$3+$D$5*$E20*AT$3,IF($A20+$H$3*5=AT$7,$A$5*$B20*AT$3+$B$5*$C20*AT$3+$C$5*$D20*AT$3+$D$5*$E20*AT$3,IF($A20+$H$3*6=AT$7,$A$5*$B20*AT$3+$B$5*$C20*AT$3+$C$5*$D20*AT$3+$D$5*$E20*AT$3,IF($A20+$H$3*7=AT$7,$A$5*$B20*AT$3+$B$5*$C20*AT$3+$C$5*$D20*AT$3+$D$5*$E20*AT$3,IF($A20+$H$3*8=AT$7,$A$5*$B20*AT$3+$B$5*$C20*AT$3+$C$5*$D20*AT$3+$D$5*$E20*AT$3,IF($A20+$H$3*9=AT$7,$A$5*$B20*AT$3+$B$5*$C20*AT$3+$C$5*$D20*AT$3+$D$5*$E20*AT$3,IF($A20+$H$3*10=AT$7,$A$5*$B20*AT$3+$B$5*$C20*AT$3+$C$5*$D20*AT$3+$D$5*$E20*AT$3,IF($A20+$H$3*11=AT$7,AT$55*$B20*AT$3+AT$56*$C20*AT$3+AT$57*$D20*AT$3+AT$58*$E20*AT$3,IF($A20+$H$3*12=AT$7,AT$55*$B20*AT$3+AT$56*$C20*AT$3+AT$57*$D20*AT$3+AT$58*$E20*AT$3,IF($A20+$H$3*13=AT$7,AT$55*$B20*AT$3+AT$56*$C20*AT$3+AT$57*$D20*AT$3+AT$58*$E20*AT$3,IF($A20+$H$3*14=AT$7,AT$55*$B20*AT$3+AT$56*$C20*AT$3+AT$57*$D20*AT$3+AT$58*$E20*AT$3,IF($A20+$H$3*15=AT$7,AT$55*$B20*AT$3+AT$56*$C20*AT$3+AT$57*$D20*AT$3+AT$58*$E20*AT$3,IF($A20+$H$3*16=AT$7,AT$60*$B20*AT$3+AT$61*$C20*AT$3+AT$62*$D20*AT$3+AT$63*$E20*AT$3,IF($A20+$H$3*17=AT$7,AT$60*$B20*AT$3+AT$61*$C20*AT$3+AT$62*$D20*AT$3+AT$63*$E20*AT$3,IF($A20+$H$3*18=AT$7,AT$60*$B20*AT$3+AT$61*$C20*AT$3+AT$62*$D20*AT$3+AT$63*$E20*AT$3,IF($A20+$H$3*19=AT$7,AT$60*$B20*AT$3+AT$61*$C20*AT$3+AT$62*$D20*AT$3+AT$63*$E20*AT$3,IF($A20+$H$3*20=AT$7,AT$60*$B20*AT$3+AT$61*$C20*AT$3+AT$62*$D20*AT$3+AT$63*$E20*AT$3,IF($A20+$H$3*21=AT$7,AT$49*$B20*AT$3+AT$50*$C20*AT$3+AT$51*$D20*AT$3+AT$52*$E20*AT$3,IF($A20+$H$3*22=AT$7,AT$49*$B20*AT$3+AT$50*$C20*AT$3+AT$51*$D20*AT$3+AT$52*$E20*AT$3,IF($A20+$H$3*23=AT$7,AT$49*$B20*AT$3+AT$50*$C20*AT$3+AT$51*$D20*AT$3+AT$52*$E20*AT$3,IF($A20+$H$3*24=AT$7,AT$49*$B20*AT$3+AT$50*$C20*AT$3+AT$51*$D20*AT$3+AT$52*$E20*AT$3,IF($A20+$H$3*25=AT$7,AT$49*$B20*AT$3+AT$50*$C20*AT$3+AT$51*$D20*AT$3+AT$52*$E20*AT$3,IF($A20+$H$3*26=AT$7,AT$49*$B20*AT$3+AT$50*$C20*AT$3+AT$51*$D20*AT$3+AT$52*$E20*AT$3,IF($A20+$H$3*27=AT$7,AT$49*$B20*AT$3+AT$50*$C20*AT$3+AT$51*$D20*AT$3+AT$52*$E20*AT$3,IF($A20+$H$3*28=AT$7,AT$49*$B20*AT$3+AT$50*$C20*AT$3+AT$51*$D20*AT$3+AT$52*$E20*AT$3,IF($A20+$H$3*29=AT$7,AT$49*$B20*AT$3+AT$50*$C20*AT$3+AT$51*$D20*AT$3+AT$52*$E20*AT$3,IF($A20+$H$3*30=AT$7,AT$49*$B20*AT$3+AT$50*$C20*AT$3+AT$51*$D20*AT$3+AT$52*$E20*AT$3,IF($A20+$H$3*31=AT$7,AT$49*$B20*AT$3+AT$50*$C20*AT$3+AT$51*$D20*AT$3+AT$52*$E20*AT$3,IF($A20+$H$3*32=AT$7,AT$49*$B20*AT$3+AT$50*$C20*AT$3+AT$51*$D20*AT$3+AT$52*$E20*AT$3,IF($A20+$H$3*33=AT$7,AT$49*$B20*AT$3+AT$50*$C20*AT$3+AT$51*$D20*AT$3+AT$52*$E20*AT$3,IF($A20+$H$3*34=AT$7,AT$49*$B20*AT$3+AT$50*$C20*AT$3+AT$51*$D20*AT$3+AT$52*$E20*AT$3,IF($A20+$H$3*35=AT$7,AT$49*$B20*AT$3+AT$50*$C20*AT$3+AT$51*$D20*AT$3+AT$52*$E20*AT$3,IF($A20+$H$3*36=AT$7,AT$49*$B20*AT$3+AT$50*$C20*AT$3+AT$51*$D20*AT$3+AT$52*$E20*AT$3,IF($A20+$H$3*37=AT$7,AT$49*$B20*AT$3+AT$50*$C20*AT$3+AT$51*$D20*AT$3+AT$52*$E20*AT$3,IF($A20+$H$3*38=AT$7,AT$49*$B20*AT$3+AT$50*$C20*AT$3+AT$51*$D20*AT$3+AT$52*$E20*AT$3,IF($A20+$H$3*39=AT$7,AT$49*$B20*AT$3+AT$50*$C20*AT$3+AT$51*$D20*AT$3+AT$52*$E20*AT$3,IF($A20+$H$3*40=AT$7,AT$49*$B20*AT$3+AT$50*$C20*AT$3+AT$51*$D20*AT$3+AT$52*$E20*AT$3,0)))))))))))))))))))))))))))))))))))))))))*Warranty!$AD$47</f>
        <v>1323.1743143335009</v>
      </c>
      <c r="AU20" s="124">
        <f>IF($A20=AU$7,AU$49*$B20+AU$50*$C20+AU$51*$D20+AU$52*$E20,IF($A20+$H$3=AU$7,$A$5*$B20*AU$3+$B$5*$C20*AU$3+$C$5*$D20*AU$3+$D$5*$E20*AU$3,IF($A20+$H$3*2=AU$7,$A$5*$B20*AU$3+$B$5*$C20*AU$3+$C$5*$D20*AU$3+$D$5*$E20*AU$3,IF($A20+$H$3*3=AU$7,$A$5*$B20*AU$3+$B$5*$C20*AU$3+$C$5*$D20*AU$3+$D$5*$E20*AU$3,IF($A20+$H$3*4=AU$7,$A$5*$B20*AU$3+$B$5*$C20*AU$3+$C$5*$D20*AU$3+$D$5*$E20*AU$3,IF($A20+$H$3*5=AU$7,$A$5*$B20*AU$3+$B$5*$C20*AU$3+$C$5*$D20*AU$3+$D$5*$E20*AU$3,IF($A20+$H$3*6=AU$7,$A$5*$B20*AU$3+$B$5*$C20*AU$3+$C$5*$D20*AU$3+$D$5*$E20*AU$3,IF($A20+$H$3*7=AU$7,$A$5*$B20*AU$3+$B$5*$C20*AU$3+$C$5*$D20*AU$3+$D$5*$E20*AU$3,IF($A20+$H$3*8=AU$7,$A$5*$B20*AU$3+$B$5*$C20*AU$3+$C$5*$D20*AU$3+$D$5*$E20*AU$3,IF($A20+$H$3*9=AU$7,$A$5*$B20*AU$3+$B$5*$C20*AU$3+$C$5*$D20*AU$3+$D$5*$E20*AU$3,IF($A20+$H$3*10=AU$7,$A$5*$B20*AU$3+$B$5*$C20*AU$3+$C$5*$D20*AU$3+$D$5*$E20*AU$3,IF($A20+$H$3*11=AU$7,AU$55*$B20*AU$3+AU$56*$C20*AU$3+AU$57*$D20*AU$3+AU$58*$E20*AU$3,IF($A20+$H$3*12=AU$7,AU$55*$B20*AU$3+AU$56*$C20*AU$3+AU$57*$D20*AU$3+AU$58*$E20*AU$3,IF($A20+$H$3*13=AU$7,AU$55*$B20*AU$3+AU$56*$C20*AU$3+AU$57*$D20*AU$3+AU$58*$E20*AU$3,IF($A20+$H$3*14=AU$7,AU$55*$B20*AU$3+AU$56*$C20*AU$3+AU$57*$D20*AU$3+AU$58*$E20*AU$3,IF($A20+$H$3*15=AU$7,AU$55*$B20*AU$3+AU$56*$C20*AU$3+AU$57*$D20*AU$3+AU$58*$E20*AU$3,IF($A20+$H$3*16=AU$7,AU$60*$B20*AU$3+AU$61*$C20*AU$3+AU$62*$D20*AU$3+AU$63*$E20*AU$3,IF($A20+$H$3*17=AU$7,AU$60*$B20*AU$3+AU$61*$C20*AU$3+AU$62*$D20*AU$3+AU$63*$E20*AU$3,IF($A20+$H$3*18=AU$7,AU$60*$B20*AU$3+AU$61*$C20*AU$3+AU$62*$D20*AU$3+AU$63*$E20*AU$3,IF($A20+$H$3*19=AU$7,AU$60*$B20*AU$3+AU$61*$C20*AU$3+AU$62*$D20*AU$3+AU$63*$E20*AU$3,IF($A20+$H$3*20=AU$7,AU$60*$B20*AU$3+AU$61*$C20*AU$3+AU$62*$D20*AU$3+AU$63*$E20*AU$3,IF($A20+$H$3*21=AU$7,AU$49*$B20*AU$3+AU$50*$C20*AU$3+AU$51*$D20*AU$3+AU$52*$E20*AU$3,IF($A20+$H$3*22=AU$7,AU$49*$B20*AU$3+AU$50*$C20*AU$3+AU$51*$D20*AU$3+AU$52*$E20*AU$3,IF($A20+$H$3*23=AU$7,AU$49*$B20*AU$3+AU$50*$C20*AU$3+AU$51*$D20*AU$3+AU$52*$E20*AU$3,IF($A20+$H$3*24=AU$7,AU$49*$B20*AU$3+AU$50*$C20*AU$3+AU$51*$D20*AU$3+AU$52*$E20*AU$3,IF($A20+$H$3*25=AU$7,AU$49*$B20*AU$3+AU$50*$C20*AU$3+AU$51*$D20*AU$3+AU$52*$E20*AU$3,IF($A20+$H$3*26=AU$7,AU$49*$B20*AU$3+AU$50*$C20*AU$3+AU$51*$D20*AU$3+AU$52*$E20*AU$3,IF($A20+$H$3*27=AU$7,AU$49*$B20*AU$3+AU$50*$C20*AU$3+AU$51*$D20*AU$3+AU$52*$E20*AU$3,IF($A20+$H$3*28=AU$7,AU$49*$B20*AU$3+AU$50*$C20*AU$3+AU$51*$D20*AU$3+AU$52*$E20*AU$3,IF($A20+$H$3*29=AU$7,AU$49*$B20*AU$3+AU$50*$C20*AU$3+AU$51*$D20*AU$3+AU$52*$E20*AU$3,IF($A20+$H$3*30=AU$7,AU$49*$B20*AU$3+AU$50*$C20*AU$3+AU$51*$D20*AU$3+AU$52*$E20*AU$3,IF($A20+$H$3*31=AU$7,AU$49*$B20*AU$3+AU$50*$C20*AU$3+AU$51*$D20*AU$3+AU$52*$E20*AU$3,IF($A20+$H$3*32=AU$7,AU$49*$B20*AU$3+AU$50*$C20*AU$3+AU$51*$D20*AU$3+AU$52*$E20*AU$3,IF($A20+$H$3*33=AU$7,AU$49*$B20*AU$3+AU$50*$C20*AU$3+AU$51*$D20*AU$3+AU$52*$E20*AU$3,IF($A20+$H$3*34=AU$7,AU$49*$B20*AU$3+AU$50*$C20*AU$3+AU$51*$D20*AU$3+AU$52*$E20*AU$3,IF($A20+$H$3*35=AU$7,AU$49*$B20*AU$3+AU$50*$C20*AU$3+AU$51*$D20*AU$3+AU$52*$E20*AU$3,IF($A20+$H$3*36=AU$7,AU$49*$B20*AU$3+AU$50*$C20*AU$3+AU$51*$D20*AU$3+AU$52*$E20*AU$3,IF($A20+$H$3*37=AU$7,AU$49*$B20*AU$3+AU$50*$C20*AU$3+AU$51*$D20*AU$3+AU$52*$E20*AU$3,IF($A20+$H$3*38=AU$7,AU$49*$B20*AU$3+AU$50*$C20*AU$3+AU$51*$D20*AU$3+AU$52*$E20*AU$3,IF($A20+$H$3*39=AU$7,AU$49*$B20*AU$3+AU$50*$C20*AU$3+AU$51*$D20*AU$3+AU$52*$E20*AU$3,IF($A20+$H$3*40=AU$7,AU$49*$B20*AU$3+AU$50*$C20*AU$3+AU$51*$D20*AU$3+AU$52*$E20*AU$3,0)))))))))))))))))))))))))))))))))))))))))*Warranty!$AD$47</f>
        <v>1323.1743143335009</v>
      </c>
      <c r="AV20" s="124">
        <f>IF($A20=AV$7,AV$49*$B20+AV$50*$C20+AV$51*$D20+AV$52*$E20,IF($A20+$H$3=AV$7,$A$5*$B20*AV$3+$B$5*$C20*AV$3+$C$5*$D20*AV$3+$D$5*$E20*AV$3,IF($A20+$H$3*2=AV$7,$A$5*$B20*AV$3+$B$5*$C20*AV$3+$C$5*$D20*AV$3+$D$5*$E20*AV$3,IF($A20+$H$3*3=AV$7,$A$5*$B20*AV$3+$B$5*$C20*AV$3+$C$5*$D20*AV$3+$D$5*$E20*AV$3,IF($A20+$H$3*4=AV$7,$A$5*$B20*AV$3+$B$5*$C20*AV$3+$C$5*$D20*AV$3+$D$5*$E20*AV$3,IF($A20+$H$3*5=AV$7,$A$5*$B20*AV$3+$B$5*$C20*AV$3+$C$5*$D20*AV$3+$D$5*$E20*AV$3,IF($A20+$H$3*6=AV$7,$A$5*$B20*AV$3+$B$5*$C20*AV$3+$C$5*$D20*AV$3+$D$5*$E20*AV$3,IF($A20+$H$3*7=AV$7,$A$5*$B20*AV$3+$B$5*$C20*AV$3+$C$5*$D20*AV$3+$D$5*$E20*AV$3,IF($A20+$H$3*8=AV$7,$A$5*$B20*AV$3+$B$5*$C20*AV$3+$C$5*$D20*AV$3+$D$5*$E20*AV$3,IF($A20+$H$3*9=AV$7,$A$5*$B20*AV$3+$B$5*$C20*AV$3+$C$5*$D20*AV$3+$D$5*$E20*AV$3,IF($A20+$H$3*10=AV$7,$A$5*$B20*AV$3+$B$5*$C20*AV$3+$C$5*$D20*AV$3+$D$5*$E20*AV$3,IF($A20+$H$3*11=AV$7,AV$55*$B20*AV$3+AV$56*$C20*AV$3+AV$57*$D20*AV$3+AV$58*$E20*AV$3,IF($A20+$H$3*12=AV$7,AV$55*$B20*AV$3+AV$56*$C20*AV$3+AV$57*$D20*AV$3+AV$58*$E20*AV$3,IF($A20+$H$3*13=AV$7,AV$55*$B20*AV$3+AV$56*$C20*AV$3+AV$57*$D20*AV$3+AV$58*$E20*AV$3,IF($A20+$H$3*14=AV$7,AV$55*$B20*AV$3+AV$56*$C20*AV$3+AV$57*$D20*AV$3+AV$58*$E20*AV$3,IF($A20+$H$3*15=AV$7,AV$55*$B20*AV$3+AV$56*$C20*AV$3+AV$57*$D20*AV$3+AV$58*$E20*AV$3,IF($A20+$H$3*16=AV$7,AV$60*$B20*AV$3+AV$61*$C20*AV$3+AV$62*$D20*AV$3+AV$63*$E20*AV$3,IF($A20+$H$3*17=AV$7,AV$60*$B20*AV$3+AV$61*$C20*AV$3+AV$62*$D20*AV$3+AV$63*$E20*AV$3,IF($A20+$H$3*18=AV$7,AV$60*$B20*AV$3+AV$61*$C20*AV$3+AV$62*$D20*AV$3+AV$63*$E20*AV$3,IF($A20+$H$3*19=AV$7,AV$60*$B20*AV$3+AV$61*$C20*AV$3+AV$62*$D20*AV$3+AV$63*$E20*AV$3,IF($A20+$H$3*20=AV$7,AV$60*$B20*AV$3+AV$61*$C20*AV$3+AV$62*$D20*AV$3+AV$63*$E20*AV$3,IF($A20+$H$3*21=AV$7,AV$49*$B20*AV$3+AV$50*$C20*AV$3+AV$51*$D20*AV$3+AV$52*$E20*AV$3,IF($A20+$H$3*22=AV$7,AV$49*$B20*AV$3+AV$50*$C20*AV$3+AV$51*$D20*AV$3+AV$52*$E20*AV$3,IF($A20+$H$3*23=AV$7,AV$49*$B20*AV$3+AV$50*$C20*AV$3+AV$51*$D20*AV$3+AV$52*$E20*AV$3,IF($A20+$H$3*24=AV$7,AV$49*$B20*AV$3+AV$50*$C20*AV$3+AV$51*$D20*AV$3+AV$52*$E20*AV$3,IF($A20+$H$3*25=AV$7,AV$49*$B20*AV$3+AV$50*$C20*AV$3+AV$51*$D20*AV$3+AV$52*$E20*AV$3,IF($A20+$H$3*26=AV$7,AV$49*$B20*AV$3+AV$50*$C20*AV$3+AV$51*$D20*AV$3+AV$52*$E20*AV$3,IF($A20+$H$3*27=AV$7,AV$49*$B20*AV$3+AV$50*$C20*AV$3+AV$51*$D20*AV$3+AV$52*$E20*AV$3,IF($A20+$H$3*28=AV$7,AV$49*$B20*AV$3+AV$50*$C20*AV$3+AV$51*$D20*AV$3+AV$52*$E20*AV$3,IF($A20+$H$3*29=AV$7,AV$49*$B20*AV$3+AV$50*$C20*AV$3+AV$51*$D20*AV$3+AV$52*$E20*AV$3,IF($A20+$H$3*30=AV$7,AV$49*$B20*AV$3+AV$50*$C20*AV$3+AV$51*$D20*AV$3+AV$52*$E20*AV$3,IF($A20+$H$3*31=AV$7,AV$49*$B20*AV$3+AV$50*$C20*AV$3+AV$51*$D20*AV$3+AV$52*$E20*AV$3,IF($A20+$H$3*32=AV$7,AV$49*$B20*AV$3+AV$50*$C20*AV$3+AV$51*$D20*AV$3+AV$52*$E20*AV$3,IF($A20+$H$3*33=AV$7,AV$49*$B20*AV$3+AV$50*$C20*AV$3+AV$51*$D20*AV$3+AV$52*$E20*AV$3,IF($A20+$H$3*34=AV$7,AV$49*$B20*AV$3+AV$50*$C20*AV$3+AV$51*$D20*AV$3+AV$52*$E20*AV$3,IF($A20+$H$3*35=AV$7,AV$49*$B20*AV$3+AV$50*$C20*AV$3+AV$51*$D20*AV$3+AV$52*$E20*AV$3,IF($A20+$H$3*36=AV$7,AV$49*$B20*AV$3+AV$50*$C20*AV$3+AV$51*$D20*AV$3+AV$52*$E20*AV$3,IF($A20+$H$3*37=AV$7,AV$49*$B20*AV$3+AV$50*$C20*AV$3+AV$51*$D20*AV$3+AV$52*$E20*AV$3,IF($A20+$H$3*38=AV$7,AV$49*$B20*AV$3+AV$50*$C20*AV$3+AV$51*$D20*AV$3+AV$52*$E20*AV$3,IF($A20+$H$3*39=AV$7,AV$49*$B20*AV$3+AV$50*$C20*AV$3+AV$51*$D20*AV$3+AV$52*$E20*AV$3,IF($A20+$H$3*40=AV$7,AV$49*$B20*AV$3+AV$50*$C20*AV$3+AV$51*$D20*AV$3+AV$52*$E20*AV$3,0)))))))))))))))))))))))))))))))))))))))))</f>
        <v>5133.3774888000007</v>
      </c>
      <c r="AW20" s="124">
        <f>IF($A20=AW$7,AW$49*$B20+AW$50*$C20+AW$51*$D20+AW$52*$E20,IF($A20+$H$3=AW$7,$A$5*$B20*AW$3+$B$5*$C20*AW$3+$C$5*$D20*AW$3+$D$5*$E20*AW$3,IF($A20+$H$3*2=AW$7,$A$5*$B20*AW$3+$B$5*$C20*AW$3+$C$5*$D20*AW$3+$D$5*$E20*AW$3,IF($A20+$H$3*3=AW$7,$A$5*$B20*AW$3+$B$5*$C20*AW$3+$C$5*$D20*AW$3+$D$5*$E20*AW$3,IF($A20+$H$3*4=AW$7,$A$5*$B20*AW$3+$B$5*$C20*AW$3+$C$5*$D20*AW$3+$D$5*$E20*AW$3,IF($A20+$H$3*5=AW$7,$A$5*$B20*AW$3+$B$5*$C20*AW$3+$C$5*$D20*AW$3+$D$5*$E20*AW$3,IF($A20+$H$3*6=AW$7,$A$5*$B20*AW$3+$B$5*$C20*AW$3+$C$5*$D20*AW$3+$D$5*$E20*AW$3,IF($A20+$H$3*7=AW$7,$A$5*$B20*AW$3+$B$5*$C20*AW$3+$C$5*$D20*AW$3+$D$5*$E20*AW$3,IF($A20+$H$3*8=AW$7,$A$5*$B20*AW$3+$B$5*$C20*AW$3+$C$5*$D20*AW$3+$D$5*$E20*AW$3,IF($A20+$H$3*9=AW$7,$A$5*$B20*AW$3+$B$5*$C20*AW$3+$C$5*$D20*AW$3+$D$5*$E20*AW$3,IF($A20+$H$3*10=AW$7,$A$5*$B20*AW$3+$B$5*$C20*AW$3+$C$5*$D20*AW$3+$D$5*$E20*AW$3,IF($A20+$H$3*11=AW$7,AW$55*$B20*AW$3+AW$56*$C20*AW$3+AW$57*$D20*AW$3+AW$58*$E20*AW$3,IF($A20+$H$3*12=AW$7,AW$55*$B20*AW$3+AW$56*$C20*AW$3+AW$57*$D20*AW$3+AW$58*$E20*AW$3,IF($A20+$H$3*13=AW$7,AW$55*$B20*AW$3+AW$56*$C20*AW$3+AW$57*$D20*AW$3+AW$58*$E20*AW$3,IF($A20+$H$3*14=AW$7,AW$55*$B20*AW$3+AW$56*$C20*AW$3+AW$57*$D20*AW$3+AW$58*$E20*AW$3,IF($A20+$H$3*15=AW$7,AW$55*$B20*AW$3+AW$56*$C20*AW$3+AW$57*$D20*AW$3+AW$58*$E20*AW$3,IF($A20+$H$3*16=AW$7,AW$60*$B20*AW$3+AW$61*$C20*AW$3+AW$62*$D20*AW$3+AW$63*$E20*AW$3,IF($A20+$H$3*17=AW$7,AW$60*$B20*AW$3+AW$61*$C20*AW$3+AW$62*$D20*AW$3+AW$63*$E20*AW$3,IF($A20+$H$3*18=AW$7,AW$60*$B20*AW$3+AW$61*$C20*AW$3+AW$62*$D20*AW$3+AW$63*$E20*AW$3,IF($A20+$H$3*19=AW$7,AW$60*$B20*AW$3+AW$61*$C20*AW$3+AW$62*$D20*AW$3+AW$63*$E20*AW$3,IF($A20+$H$3*20=AW$7,AW$60*$B20*AW$3+AW$61*$C20*AW$3+AW$62*$D20*AW$3+AW$63*$E20*AW$3,IF($A20+$H$3*21=AW$7,AW$49*$B20*AW$3+AW$50*$C20*AW$3+AW$51*$D20*AW$3+AW$52*$E20*AW$3,IF($A20+$H$3*22=AW$7,AW$49*$B20*AW$3+AW$50*$C20*AW$3+AW$51*$D20*AW$3+AW$52*$E20*AW$3,IF($A20+$H$3*23=AW$7,AW$49*$B20*AW$3+AW$50*$C20*AW$3+AW$51*$D20*AW$3+AW$52*$E20*AW$3,IF($A20+$H$3*24=AW$7,AW$49*$B20*AW$3+AW$50*$C20*AW$3+AW$51*$D20*AW$3+AW$52*$E20*AW$3,IF($A20+$H$3*25=AW$7,AW$49*$B20*AW$3+AW$50*$C20*AW$3+AW$51*$D20*AW$3+AW$52*$E20*AW$3,IF($A20+$H$3*26=AW$7,AW$49*$B20*AW$3+AW$50*$C20*AW$3+AW$51*$D20*AW$3+AW$52*$E20*AW$3,IF($A20+$H$3*27=AW$7,AW$49*$B20*AW$3+AW$50*$C20*AW$3+AW$51*$D20*AW$3+AW$52*$E20*AW$3,IF($A20+$H$3*28=AW$7,AW$49*$B20*AW$3+AW$50*$C20*AW$3+AW$51*$D20*AW$3+AW$52*$E20*AW$3,IF($A20+$H$3*29=AW$7,AW$49*$B20*AW$3+AW$50*$C20*AW$3+AW$51*$D20*AW$3+AW$52*$E20*AW$3,IF($A20+$H$3*30=AW$7,AW$49*$B20*AW$3+AW$50*$C20*AW$3+AW$51*$D20*AW$3+AW$52*$E20*AW$3,IF($A20+$H$3*31=AW$7,AW$49*$B20*AW$3+AW$50*$C20*AW$3+AW$51*$D20*AW$3+AW$52*$E20*AW$3,IF($A20+$H$3*32=AW$7,AW$49*$B20*AW$3+AW$50*$C20*AW$3+AW$51*$D20*AW$3+AW$52*$E20*AW$3,IF($A20+$H$3*33=AW$7,AW$49*$B20*AW$3+AW$50*$C20*AW$3+AW$51*$D20*AW$3+AW$52*$E20*AW$3,IF($A20+$H$3*34=AW$7,AW$49*$B20*AW$3+AW$50*$C20*AW$3+AW$51*$D20*AW$3+AW$52*$E20*AW$3,IF($A20+$H$3*35=AW$7,AW$49*$B20*AW$3+AW$50*$C20*AW$3+AW$51*$D20*AW$3+AW$52*$E20*AW$3,IF($A20+$H$3*36=AW$7,AW$49*$B20*AW$3+AW$50*$C20*AW$3+AW$51*$D20*AW$3+AW$52*$E20*AW$3,IF($A20+$H$3*37=AW$7,AW$49*$B20*AW$3+AW$50*$C20*AW$3+AW$51*$D20*AW$3+AW$52*$E20*AW$3,IF($A20+$H$3*38=AW$7,AW$49*$B20*AW$3+AW$50*$C20*AW$3+AW$51*$D20*AW$3+AW$52*$E20*AW$3,IF($A20+$H$3*39=AW$7,AW$49*$B20*AW$3+AW$50*$C20*AW$3+AW$51*$D20*AW$3+AW$52*$E20*AW$3,IF($A20+$H$3*40=AW$7,AW$49*$B20*AW$3+AW$50*$C20*AW$3+AW$51*$D20*AW$3+AW$52*$E20*AW$3,0)))))))))))))))))))))))))))))))))))))))))</f>
        <v>5133.3774888000007</v>
      </c>
      <c r="AX20" s="180">
        <f t="shared" si="1"/>
        <v>536677.30714335723</v>
      </c>
    </row>
    <row r="21" spans="1:50" x14ac:dyDescent="0.2">
      <c r="A21" s="175">
        <f>'QUANTITIES - ALT 2'!A17</f>
        <v>2034</v>
      </c>
      <c r="B21" s="181">
        <f>'QUANTITIES - ALT 1'!L17</f>
        <v>1046</v>
      </c>
      <c r="C21" s="181">
        <f>'QUANTITIES - ALT 1'!M17</f>
        <v>130</v>
      </c>
      <c r="D21" s="181">
        <f>'QUANTITIES - ALT 1'!N17</f>
        <v>34</v>
      </c>
      <c r="E21" s="181">
        <f>'QUANTITIES - ALT 1'!O17</f>
        <v>10</v>
      </c>
      <c r="F21" s="177">
        <f t="shared" si="2"/>
        <v>1220</v>
      </c>
      <c r="G21" s="171"/>
      <c r="H21" s="182">
        <f t="shared" si="11"/>
        <v>437228.84098400001</v>
      </c>
      <c r="I21" s="181">
        <f t="shared" si="12"/>
        <v>52833.144519999994</v>
      </c>
      <c r="J21" s="181">
        <f t="shared" si="13"/>
        <v>18091.920335999996</v>
      </c>
      <c r="K21" s="181">
        <f t="shared" si="14"/>
        <v>5183.8430399999997</v>
      </c>
      <c r="L21" s="183">
        <f t="shared" si="4"/>
        <v>513337.74887999997</v>
      </c>
      <c r="N21" s="158">
        <f t="shared" si="5"/>
        <v>0</v>
      </c>
      <c r="O21" s="158">
        <f t="shared" si="5"/>
        <v>0</v>
      </c>
      <c r="P21" s="158">
        <f t="shared" si="5"/>
        <v>0</v>
      </c>
      <c r="Q21" s="124">
        <f t="shared" si="5"/>
        <v>0</v>
      </c>
      <c r="R21" s="124">
        <f t="shared" si="8"/>
        <v>0</v>
      </c>
      <c r="S21" s="124">
        <f t="shared" si="15"/>
        <v>0</v>
      </c>
      <c r="T21" s="124">
        <f t="shared" si="18"/>
        <v>0</v>
      </c>
      <c r="U21" s="124">
        <f t="shared" si="21"/>
        <v>0</v>
      </c>
      <c r="V21" s="124">
        <f t="shared" si="24"/>
        <v>0</v>
      </c>
      <c r="W21" s="124">
        <f t="shared" si="27"/>
        <v>0</v>
      </c>
      <c r="X21" s="124">
        <f t="shared" si="30"/>
        <v>0</v>
      </c>
      <c r="Y21" s="124">
        <f t="shared" si="32"/>
        <v>0</v>
      </c>
      <c r="Z21" s="124">
        <f t="shared" si="34"/>
        <v>0</v>
      </c>
      <c r="AA21" s="124">
        <f t="shared" si="36"/>
        <v>0</v>
      </c>
      <c r="AB21" s="124">
        <f t="shared" ref="AB21:AB45" si="38">IF($A21=AB$7,AB$49*$B21+AB$50*$C21+AB$51*$D21+AB$52*$E21,IF($A21+$H$3=AB$7,$A$5*$B21*AB$3+$B$5*$C21*AB$3+$C$5*$D21*AB$3+$D$5*$E21*AB$3,IF($A21+$H$3*2=AB$7,$A$5*$B21*AB$3+$B$5*$C21*AB$3+$C$5*$D21*AB$3+$D$5*$E21*AB$3,IF($A21+$H$3*3=AB$7,$A$5*$B21*AB$3+$B$5*$C21*AB$3+$C$5*$D21*AB$3+$D$5*$E21*AB$3,IF($A21+$H$3*4=AB$7,$A$5*$B21*AB$3+$B$5*$C21*AB$3+$C$5*$D21*AB$3+$D$5*$E21*AB$3,IF($A21+$H$3*5=AB$7,$A$5*$B21*AB$3+$B$5*$C21*AB$3+$C$5*$D21*AB$3+$D$5*$E21*AB$3,IF($A21+$H$3*6=AB$7,$A$5*$B21*AB$3+$B$5*$C21*AB$3+$C$5*$D21*AB$3+$D$5*$E21*AB$3,IF($A21+$H$3*7=AB$7,$A$5*$B21*AB$3+$B$5*$C21*AB$3+$C$5*$D21*AB$3+$D$5*$E21*AB$3,IF($A21+$H$3*8=AB$7,$A$5*$B21*AB$3+$B$5*$C21*AB$3+$C$5*$D21*AB$3+$D$5*$E21*AB$3,IF($A21+$H$3*9=AB$7,$A$5*$B21*AB$3+$B$5*$C21*AB$3+$C$5*$D21*AB$3+$D$5*$E21*AB$3,IF($A21+$H$3*10=AB$7,$A$5*$B21*AB$3+$B$5*$C21*AB$3+$C$5*$D21*AB$3+$D$5*$E21*AB$3,IF($A21+$H$3*11=AB$7,AB$55*$B21*AB$3+AB$56*$C21*AB$3+AB$57*$D21*AB$3+AB$58*$E21*AB$3,IF($A21+$H$3*12=AB$7,AB$55*$B21*AB$3+AB$56*$C21*AB$3+AB$57*$D21*AB$3+AB$58*$E21*AB$3,IF($A21+$H$3*13=AB$7,AB$55*$B21*AB$3+AB$56*$C21*AB$3+AB$57*$D21*AB$3+AB$58*$E21*AB$3,IF($A21+$H$3*14=AB$7,AB$55*$B21*AB$3+AB$56*$C21*AB$3+AB$57*$D21*AB$3+AB$58*$E21*AB$3,IF($A21+$H$3*15=AB$7,AB$55*$B21*AB$3+AB$56*$C21*AB$3+AB$57*$D21*AB$3+AB$58*$E21*AB$3,IF($A21+$H$3*16=AB$7,AB$60*$B21*AB$3+AB$61*$C21*AB$3+AB$62*$D21*AB$3+AB$63*$E21*AB$3,IF($A21+$H$3*17=AB$7,AB$60*$B21*AB$3+AB$61*$C21*AB$3+AB$62*$D21*AB$3+AB$63*$E21*AB$3,IF($A21+$H$3*18=AB$7,AB$60*$B21*AB$3+AB$61*$C21*AB$3+AB$62*$D21*AB$3+AB$63*$E21*AB$3,IF($A21+$H$3*19=AB$7,AB$60*$B21*AB$3+AB$61*$C21*AB$3+AB$62*$D21*AB$3+AB$63*$E21*AB$3,IF($A21+$H$3*20=AB$7,AB$60*$B21*AB$3+AB$61*$C21*AB$3+AB$62*$D21*AB$3+AB$63*$E21*AB$3,IF($A21+$H$3*21=AB$7,AB$49*$B21*AB$3+AB$50*$C21*AB$3+AB$51*$D21*AB$3+AB$52*$E21*AB$3,IF($A21+$H$3*22=AB$7,AB$49*$B21*AB$3+AB$50*$C21*AB$3+AB$51*$D21*AB$3+AB$52*$E21*AB$3,IF($A21+$H$3*23=AB$7,AB$49*$B21*AB$3+AB$50*$C21*AB$3+AB$51*$D21*AB$3+AB$52*$E21*AB$3,IF($A21+$H$3*24=AB$7,AB$49*$B21*AB$3+AB$50*$C21*AB$3+AB$51*$D21*AB$3+AB$52*$E21*AB$3,IF($A21+$H$3*25=AB$7,AB$49*$B21*AB$3+AB$50*$C21*AB$3+AB$51*$D21*AB$3+AB$52*$E21*AB$3,IF($A21+$H$3*26=AB$7,AB$49*$B21*AB$3+AB$50*$C21*AB$3+AB$51*$D21*AB$3+AB$52*$E21*AB$3,IF($A21+$H$3*27=AB$7,AB$49*$B21*AB$3+AB$50*$C21*AB$3+AB$51*$D21*AB$3+AB$52*$E21*AB$3,IF($A21+$H$3*28=AB$7,AB$49*$B21*AB$3+AB$50*$C21*AB$3+AB$51*$D21*AB$3+AB$52*$E21*AB$3,IF($A21+$H$3*29=AB$7,AB$49*$B21*AB$3+AB$50*$C21*AB$3+AB$51*$D21*AB$3+AB$52*$E21*AB$3,IF($A21+$H$3*30=AB$7,AB$49*$B21*AB$3+AB$50*$C21*AB$3+AB$51*$D21*AB$3+AB$52*$E21*AB$3,IF($A21+$H$3*31=AB$7,AB$49*$B21*AB$3+AB$50*$C21*AB$3+AB$51*$D21*AB$3+AB$52*$E21*AB$3,IF($A21+$H$3*32=AB$7,AB$49*$B21*AB$3+AB$50*$C21*AB$3+AB$51*$D21*AB$3+AB$52*$E21*AB$3,IF($A21+$H$3*33=AB$7,AB$49*$B21*AB$3+AB$50*$C21*AB$3+AB$51*$D21*AB$3+AB$52*$E21*AB$3,IF($A21+$H$3*34=AB$7,AB$49*$B21*AB$3+AB$50*$C21*AB$3+AB$51*$D21*AB$3+AB$52*$E21*AB$3,IF($A21+$H$3*35=AB$7,AB$49*$B21*AB$3+AB$50*$C21*AB$3+AB$51*$D21*AB$3+AB$52*$E21*AB$3,IF($A21+$H$3*36=AB$7,AB$49*$B21*AB$3+AB$50*$C21*AB$3+AB$51*$D21*AB$3+AB$52*$E21*AB$3,IF($A21+$H$3*37=AB$7,AB$49*$B21*AB$3+AB$50*$C21*AB$3+AB$51*$D21*AB$3+AB$52*$E21*AB$3,IF($A21+$H$3*38=AB$7,AB$49*$B21*AB$3+AB$50*$C21*AB$3+AB$51*$D21*AB$3+AB$52*$E21*AB$3,IF($A21+$H$3*39=AB$7,AB$49*$B21*AB$3+AB$50*$C21*AB$3+AB$51*$D21*AB$3+AB$52*$E21*AB$3,IF($A21+$H$3*40=AB$7,AB$49*$B21*AB$3+AB$50*$C21*AB$3+AB$51*$D21*AB$3+AB$52*$E21*AB$3,0)))))))))))))))))))))))))))))))))))))))))</f>
        <v>513337.74887999997</v>
      </c>
      <c r="AC21" s="124">
        <f t="shared" ref="AC21:AL21" si="39">IF($A21=AC$7,AC$49*$B21+AC$50*$C21+AC$51*$D21+AC$52*$E21,IF($A21+$H$3=AC$7,$A$5*$B21*AC$3+$B$5*$C21*AC$3+$C$5*$D21*AC$3+$D$5*$E21*AC$3,IF($A21+$H$3*2=AC$7,$A$5*$B21*AC$3+$B$5*$C21*AC$3+$C$5*$D21*AC$3+$D$5*$E21*AC$3,IF($A21+$H$3*3=AC$7,$A$5*$B21*AC$3+$B$5*$C21*AC$3+$C$5*$D21*AC$3+$D$5*$E21*AC$3,IF($A21+$H$3*4=AC$7,$A$5*$B21*AC$3+$B$5*$C21*AC$3+$C$5*$D21*AC$3+$D$5*$E21*AC$3,IF($A21+$H$3*5=AC$7,$A$5*$B21*AC$3+$B$5*$C21*AC$3+$C$5*$D21*AC$3+$D$5*$E21*AC$3,IF($A21+$H$3*6=AC$7,$A$5*$B21*AC$3+$B$5*$C21*AC$3+$C$5*$D21*AC$3+$D$5*$E21*AC$3,IF($A21+$H$3*7=AC$7,$A$5*$B21*AC$3+$B$5*$C21*AC$3+$C$5*$D21*AC$3+$D$5*$E21*AC$3,IF($A21+$H$3*8=AC$7,$A$5*$B21*AC$3+$B$5*$C21*AC$3+$C$5*$D21*AC$3+$D$5*$E21*AC$3,IF($A21+$H$3*9=AC$7,$A$5*$B21*AC$3+$B$5*$C21*AC$3+$C$5*$D21*AC$3+$D$5*$E21*AC$3,IF($A21+$H$3*10=AC$7,$A$5*$B21*AC$3+$B$5*$C21*AC$3+$C$5*$D21*AC$3+$D$5*$E21*AC$3,IF($A21+$H$3*11=AC$7,AC$55*$B21*AC$3+AC$56*$C21*AC$3+AC$57*$D21*AC$3+AC$58*$E21*AC$3,IF($A21+$H$3*12=AC$7,AC$55*$B21*AC$3+AC$56*$C21*AC$3+AC$57*$D21*AC$3+AC$58*$E21*AC$3,IF($A21+$H$3*13=AC$7,AC$55*$B21*AC$3+AC$56*$C21*AC$3+AC$57*$D21*AC$3+AC$58*$E21*AC$3,IF($A21+$H$3*14=AC$7,AC$55*$B21*AC$3+AC$56*$C21*AC$3+AC$57*$D21*AC$3+AC$58*$E21*AC$3,IF($A21+$H$3*15=AC$7,AC$55*$B21*AC$3+AC$56*$C21*AC$3+AC$57*$D21*AC$3+AC$58*$E21*AC$3,IF($A21+$H$3*16=AC$7,AC$60*$B21*AC$3+AC$61*$C21*AC$3+AC$62*$D21*AC$3+AC$63*$E21*AC$3,IF($A21+$H$3*17=AC$7,AC$60*$B21*AC$3+AC$61*$C21*AC$3+AC$62*$D21*AC$3+AC$63*$E21*AC$3,IF($A21+$H$3*18=AC$7,AC$60*$B21*AC$3+AC$61*$C21*AC$3+AC$62*$D21*AC$3+AC$63*$E21*AC$3,IF($A21+$H$3*19=AC$7,AC$60*$B21*AC$3+AC$61*$C21*AC$3+AC$62*$D21*AC$3+AC$63*$E21*AC$3,IF($A21+$H$3*20=AC$7,AC$60*$B21*AC$3+AC$61*$C21*AC$3+AC$62*$D21*AC$3+AC$63*$E21*AC$3,IF($A21+$H$3*21=AC$7,AC$49*$B21*AC$3+AC$50*$C21*AC$3+AC$51*$D21*AC$3+AC$52*$E21*AC$3,IF($A21+$H$3*22=AC$7,AC$49*$B21*AC$3+AC$50*$C21*AC$3+AC$51*$D21*AC$3+AC$52*$E21*AC$3,IF($A21+$H$3*23=AC$7,AC$49*$B21*AC$3+AC$50*$C21*AC$3+AC$51*$D21*AC$3+AC$52*$E21*AC$3,IF($A21+$H$3*24=AC$7,AC$49*$B21*AC$3+AC$50*$C21*AC$3+AC$51*$D21*AC$3+AC$52*$E21*AC$3,IF($A21+$H$3*25=AC$7,AC$49*$B21*AC$3+AC$50*$C21*AC$3+AC$51*$D21*AC$3+AC$52*$E21*AC$3,IF($A21+$H$3*26=AC$7,AC$49*$B21*AC$3+AC$50*$C21*AC$3+AC$51*$D21*AC$3+AC$52*$E21*AC$3,IF($A21+$H$3*27=AC$7,AC$49*$B21*AC$3+AC$50*$C21*AC$3+AC$51*$D21*AC$3+AC$52*$E21*AC$3,IF($A21+$H$3*28=AC$7,AC$49*$B21*AC$3+AC$50*$C21*AC$3+AC$51*$D21*AC$3+AC$52*$E21*AC$3,IF($A21+$H$3*29=AC$7,AC$49*$B21*AC$3+AC$50*$C21*AC$3+AC$51*$D21*AC$3+AC$52*$E21*AC$3,IF($A21+$H$3*30=AC$7,AC$49*$B21*AC$3+AC$50*$C21*AC$3+AC$51*$D21*AC$3+AC$52*$E21*AC$3,IF($A21+$H$3*31=AC$7,AC$49*$B21*AC$3+AC$50*$C21*AC$3+AC$51*$D21*AC$3+AC$52*$E21*AC$3,IF($A21+$H$3*32=AC$7,AC$49*$B21*AC$3+AC$50*$C21*AC$3+AC$51*$D21*AC$3+AC$52*$E21*AC$3,IF($A21+$H$3*33=AC$7,AC$49*$B21*AC$3+AC$50*$C21*AC$3+AC$51*$D21*AC$3+AC$52*$E21*AC$3,IF($A21+$H$3*34=AC$7,AC$49*$B21*AC$3+AC$50*$C21*AC$3+AC$51*$D21*AC$3+AC$52*$E21*AC$3,IF($A21+$H$3*35=AC$7,AC$49*$B21*AC$3+AC$50*$C21*AC$3+AC$51*$D21*AC$3+AC$52*$E21*AC$3,IF($A21+$H$3*36=AC$7,AC$49*$B21*AC$3+AC$50*$C21*AC$3+AC$51*$D21*AC$3+AC$52*$E21*AC$3,IF($A21+$H$3*37=AC$7,AC$49*$B21*AC$3+AC$50*$C21*AC$3+AC$51*$D21*AC$3+AC$52*$E21*AC$3,IF($A21+$H$3*38=AC$7,AC$49*$B21*AC$3+AC$50*$C21*AC$3+AC$51*$D21*AC$3+AC$52*$E21*AC$3,IF($A21+$H$3*39=AC$7,AC$49*$B21*AC$3+AC$50*$C21*AC$3+AC$51*$D21*AC$3+AC$52*$E21*AC$3,IF($A21+$H$3*40=AC$7,AC$49*$B21*AC$3+AC$50*$C21*AC$3+AC$51*$D21*AC$3+AC$52*$E21*AC$3,0)))))))))))))))))))))))))))))))))))))))))*0</f>
        <v>0</v>
      </c>
      <c r="AD21" s="124">
        <f t="shared" si="39"/>
        <v>0</v>
      </c>
      <c r="AE21" s="124">
        <f t="shared" si="39"/>
        <v>0</v>
      </c>
      <c r="AF21" s="124">
        <f t="shared" si="39"/>
        <v>0</v>
      </c>
      <c r="AG21" s="124">
        <f t="shared" si="39"/>
        <v>0</v>
      </c>
      <c r="AH21" s="124">
        <f t="shared" si="39"/>
        <v>0</v>
      </c>
      <c r="AI21" s="124">
        <f t="shared" si="39"/>
        <v>0</v>
      </c>
      <c r="AJ21" s="124">
        <f t="shared" si="39"/>
        <v>0</v>
      </c>
      <c r="AK21" s="124">
        <f t="shared" si="39"/>
        <v>0</v>
      </c>
      <c r="AL21" s="124">
        <f t="shared" si="39"/>
        <v>0</v>
      </c>
      <c r="AM21" s="124">
        <f>IF($A21=AM$7,AM$49*$B21+AM$50*$C21+AM$51*$D21+AM$52*$E21,IF($A21+$H$3=AM$7,$A$5*$B21*AM$3+$B$5*$C21*AM$3+$C$5*$D21*AM$3+$D$5*$E21*AM$3,IF($A21+$H$3*2=AM$7,$A$5*$B21*AM$3+$B$5*$C21*AM$3+$C$5*$D21*AM$3+$D$5*$E21*AM$3,IF($A21+$H$3*3=AM$7,$A$5*$B21*AM$3+$B$5*$C21*AM$3+$C$5*$D21*AM$3+$D$5*$E21*AM$3,IF($A21+$H$3*4=AM$7,$A$5*$B21*AM$3+$B$5*$C21*AM$3+$C$5*$D21*AM$3+$D$5*$E21*AM$3,IF($A21+$H$3*5=AM$7,$A$5*$B21*AM$3+$B$5*$C21*AM$3+$C$5*$D21*AM$3+$D$5*$E21*AM$3,IF($A21+$H$3*6=AM$7,$A$5*$B21*AM$3+$B$5*$C21*AM$3+$C$5*$D21*AM$3+$D$5*$E21*AM$3,IF($A21+$H$3*7=AM$7,$A$5*$B21*AM$3+$B$5*$C21*AM$3+$C$5*$D21*AM$3+$D$5*$E21*AM$3,IF($A21+$H$3*8=AM$7,$A$5*$B21*AM$3+$B$5*$C21*AM$3+$C$5*$D21*AM$3+$D$5*$E21*AM$3,IF($A21+$H$3*9=AM$7,$A$5*$B21*AM$3+$B$5*$C21*AM$3+$C$5*$D21*AM$3+$D$5*$E21*AM$3,IF($A21+$H$3*10=AM$7,$A$5*$B21*AM$3+$B$5*$C21*AM$3+$C$5*$D21*AM$3+$D$5*$E21*AM$3,IF($A21+$H$3*11=AM$7,AM$55*$B21*AM$3+AM$56*$C21*AM$3+AM$57*$D21*AM$3+AM$58*$E21*AM$3,IF($A21+$H$3*12=AM$7,AM$55*$B21*AM$3+AM$56*$C21*AM$3+AM$57*$D21*AM$3+AM$58*$E21*AM$3,IF($A21+$H$3*13=AM$7,AM$55*$B21*AM$3+AM$56*$C21*AM$3+AM$57*$D21*AM$3+AM$58*$E21*AM$3,IF($A21+$H$3*14=AM$7,AM$55*$B21*AM$3+AM$56*$C21*AM$3+AM$57*$D21*AM$3+AM$58*$E21*AM$3,IF($A21+$H$3*15=AM$7,AM$55*$B21*AM$3+AM$56*$C21*AM$3+AM$57*$D21*AM$3+AM$58*$E21*AM$3,IF($A21+$H$3*16=AM$7,AM$60*$B21*AM$3+AM$61*$C21*AM$3+AM$62*$D21*AM$3+AM$63*$E21*AM$3,IF($A21+$H$3*17=AM$7,AM$60*$B21*AM$3+AM$61*$C21*AM$3+AM$62*$D21*AM$3+AM$63*$E21*AM$3,IF($A21+$H$3*18=AM$7,AM$60*$B21*AM$3+AM$61*$C21*AM$3+AM$62*$D21*AM$3+AM$63*$E21*AM$3,IF($A21+$H$3*19=AM$7,AM$60*$B21*AM$3+AM$61*$C21*AM$3+AM$62*$D21*AM$3+AM$63*$E21*AM$3,IF($A21+$H$3*20=AM$7,AM$60*$B21*AM$3+AM$61*$C21*AM$3+AM$62*$D21*AM$3+AM$63*$E21*AM$3,IF($A21+$H$3*21=AM$7,AM$49*$B21*AM$3+AM$50*$C21*AM$3+AM$51*$D21*AM$3+AM$52*$E21*AM$3,IF($A21+$H$3*22=AM$7,AM$49*$B21*AM$3+AM$50*$C21*AM$3+AM$51*$D21*AM$3+AM$52*$E21*AM$3,IF($A21+$H$3*23=AM$7,AM$49*$B21*AM$3+AM$50*$C21*AM$3+AM$51*$D21*AM$3+AM$52*$E21*AM$3,IF($A21+$H$3*24=AM$7,AM$49*$B21*AM$3+AM$50*$C21*AM$3+AM$51*$D21*AM$3+AM$52*$E21*AM$3,IF($A21+$H$3*25=AM$7,AM$49*$B21*AM$3+AM$50*$C21*AM$3+AM$51*$D21*AM$3+AM$52*$E21*AM$3,IF($A21+$H$3*26=AM$7,AM$49*$B21*AM$3+AM$50*$C21*AM$3+AM$51*$D21*AM$3+AM$52*$E21*AM$3,IF($A21+$H$3*27=AM$7,AM$49*$B21*AM$3+AM$50*$C21*AM$3+AM$51*$D21*AM$3+AM$52*$E21*AM$3,IF($A21+$H$3*28=AM$7,AM$49*$B21*AM$3+AM$50*$C21*AM$3+AM$51*$D21*AM$3+AM$52*$E21*AM$3,IF($A21+$H$3*29=AM$7,AM$49*$B21*AM$3+AM$50*$C21*AM$3+AM$51*$D21*AM$3+AM$52*$E21*AM$3,IF($A21+$H$3*30=AM$7,AM$49*$B21*AM$3+AM$50*$C21*AM$3+AM$51*$D21*AM$3+AM$52*$E21*AM$3,IF($A21+$H$3*31=AM$7,AM$49*$B21*AM$3+AM$50*$C21*AM$3+AM$51*$D21*AM$3+AM$52*$E21*AM$3,IF($A21+$H$3*32=AM$7,AM$49*$B21*AM$3+AM$50*$C21*AM$3+AM$51*$D21*AM$3+AM$52*$E21*AM$3,IF($A21+$H$3*33=AM$7,AM$49*$B21*AM$3+AM$50*$C21*AM$3+AM$51*$D21*AM$3+AM$52*$E21*AM$3,IF($A21+$H$3*34=AM$7,AM$49*$B21*AM$3+AM$50*$C21*AM$3+AM$51*$D21*AM$3+AM$52*$E21*AM$3,IF($A21+$H$3*35=AM$7,AM$49*$B21*AM$3+AM$50*$C21*AM$3+AM$51*$D21*AM$3+AM$52*$E21*AM$3,IF($A21+$H$3*36=AM$7,AM$49*$B21*AM$3+AM$50*$C21*AM$3+AM$51*$D21*AM$3+AM$52*$E21*AM$3,IF($A21+$H$3*37=AM$7,AM$49*$B21*AM$3+AM$50*$C21*AM$3+AM$51*$D21*AM$3+AM$52*$E21*AM$3,IF($A21+$H$3*38=AM$7,AM$49*$B21*AM$3+AM$50*$C21*AM$3+AM$51*$D21*AM$3+AM$52*$E21*AM$3,IF($A21+$H$3*39=AM$7,AM$49*$B21*AM$3+AM$50*$C21*AM$3+AM$51*$D21*AM$3+AM$52*$E21*AM$3,IF($A21+$H$3*40=AM$7,AM$49*$B21*AM$3+AM$50*$C21*AM$3+AM$51*$D21*AM$3+AM$52*$E21*AM$3,0)))))))))))))))))))))))))))))))))))))))))*Warranty!$AC$47</f>
        <v>1291.3863428179816</v>
      </c>
      <c r="AN21" s="124">
        <f>IF($A21=AN$7,AN$49*$B21+AN$50*$C21+AN$51*$D21+AN$52*$E21,IF($A21+$H$3=AN$7,$A$5*$B21*AN$3+$B$5*$C21*AN$3+$C$5*$D21*AN$3+$D$5*$E21*AN$3,IF($A21+$H$3*2=AN$7,$A$5*$B21*AN$3+$B$5*$C21*AN$3+$C$5*$D21*AN$3+$D$5*$E21*AN$3,IF($A21+$H$3*3=AN$7,$A$5*$B21*AN$3+$B$5*$C21*AN$3+$C$5*$D21*AN$3+$D$5*$E21*AN$3,IF($A21+$H$3*4=AN$7,$A$5*$B21*AN$3+$B$5*$C21*AN$3+$C$5*$D21*AN$3+$D$5*$E21*AN$3,IF($A21+$H$3*5=AN$7,$A$5*$B21*AN$3+$B$5*$C21*AN$3+$C$5*$D21*AN$3+$D$5*$E21*AN$3,IF($A21+$H$3*6=AN$7,$A$5*$B21*AN$3+$B$5*$C21*AN$3+$C$5*$D21*AN$3+$D$5*$E21*AN$3,IF($A21+$H$3*7=AN$7,$A$5*$B21*AN$3+$B$5*$C21*AN$3+$C$5*$D21*AN$3+$D$5*$E21*AN$3,IF($A21+$H$3*8=AN$7,$A$5*$B21*AN$3+$B$5*$C21*AN$3+$C$5*$D21*AN$3+$D$5*$E21*AN$3,IF($A21+$H$3*9=AN$7,$A$5*$B21*AN$3+$B$5*$C21*AN$3+$C$5*$D21*AN$3+$D$5*$E21*AN$3,IF($A21+$H$3*10=AN$7,$A$5*$B21*AN$3+$B$5*$C21*AN$3+$C$5*$D21*AN$3+$D$5*$E21*AN$3,IF($A21+$H$3*11=AN$7,AN$55*$B21*AN$3+AN$56*$C21*AN$3+AN$57*$D21*AN$3+AN$58*$E21*AN$3,IF($A21+$H$3*12=AN$7,AN$55*$B21*AN$3+AN$56*$C21*AN$3+AN$57*$D21*AN$3+AN$58*$E21*AN$3,IF($A21+$H$3*13=AN$7,AN$55*$B21*AN$3+AN$56*$C21*AN$3+AN$57*$D21*AN$3+AN$58*$E21*AN$3,IF($A21+$H$3*14=AN$7,AN$55*$B21*AN$3+AN$56*$C21*AN$3+AN$57*$D21*AN$3+AN$58*$E21*AN$3,IF($A21+$H$3*15=AN$7,AN$55*$B21*AN$3+AN$56*$C21*AN$3+AN$57*$D21*AN$3+AN$58*$E21*AN$3,IF($A21+$H$3*16=AN$7,AN$60*$B21*AN$3+AN$61*$C21*AN$3+AN$62*$D21*AN$3+AN$63*$E21*AN$3,IF($A21+$H$3*17=AN$7,AN$60*$B21*AN$3+AN$61*$C21*AN$3+AN$62*$D21*AN$3+AN$63*$E21*AN$3,IF($A21+$H$3*18=AN$7,AN$60*$B21*AN$3+AN$61*$C21*AN$3+AN$62*$D21*AN$3+AN$63*$E21*AN$3,IF($A21+$H$3*19=AN$7,AN$60*$B21*AN$3+AN$61*$C21*AN$3+AN$62*$D21*AN$3+AN$63*$E21*AN$3,IF($A21+$H$3*20=AN$7,AN$60*$B21*AN$3+AN$61*$C21*AN$3+AN$62*$D21*AN$3+AN$63*$E21*AN$3,IF($A21+$H$3*21=AN$7,AN$49*$B21*AN$3+AN$50*$C21*AN$3+AN$51*$D21*AN$3+AN$52*$E21*AN$3,IF($A21+$H$3*22=AN$7,AN$49*$B21*AN$3+AN$50*$C21*AN$3+AN$51*$D21*AN$3+AN$52*$E21*AN$3,IF($A21+$H$3*23=AN$7,AN$49*$B21*AN$3+AN$50*$C21*AN$3+AN$51*$D21*AN$3+AN$52*$E21*AN$3,IF($A21+$H$3*24=AN$7,AN$49*$B21*AN$3+AN$50*$C21*AN$3+AN$51*$D21*AN$3+AN$52*$E21*AN$3,IF($A21+$H$3*25=AN$7,AN$49*$B21*AN$3+AN$50*$C21*AN$3+AN$51*$D21*AN$3+AN$52*$E21*AN$3,IF($A21+$H$3*26=AN$7,AN$49*$B21*AN$3+AN$50*$C21*AN$3+AN$51*$D21*AN$3+AN$52*$E21*AN$3,IF($A21+$H$3*27=AN$7,AN$49*$B21*AN$3+AN$50*$C21*AN$3+AN$51*$D21*AN$3+AN$52*$E21*AN$3,IF($A21+$H$3*28=AN$7,AN$49*$B21*AN$3+AN$50*$C21*AN$3+AN$51*$D21*AN$3+AN$52*$E21*AN$3,IF($A21+$H$3*29=AN$7,AN$49*$B21*AN$3+AN$50*$C21*AN$3+AN$51*$D21*AN$3+AN$52*$E21*AN$3,IF($A21+$H$3*30=AN$7,AN$49*$B21*AN$3+AN$50*$C21*AN$3+AN$51*$D21*AN$3+AN$52*$E21*AN$3,IF($A21+$H$3*31=AN$7,AN$49*$B21*AN$3+AN$50*$C21*AN$3+AN$51*$D21*AN$3+AN$52*$E21*AN$3,IF($A21+$H$3*32=AN$7,AN$49*$B21*AN$3+AN$50*$C21*AN$3+AN$51*$D21*AN$3+AN$52*$E21*AN$3,IF($A21+$H$3*33=AN$7,AN$49*$B21*AN$3+AN$50*$C21*AN$3+AN$51*$D21*AN$3+AN$52*$E21*AN$3,IF($A21+$H$3*34=AN$7,AN$49*$B21*AN$3+AN$50*$C21*AN$3+AN$51*$D21*AN$3+AN$52*$E21*AN$3,IF($A21+$H$3*35=AN$7,AN$49*$B21*AN$3+AN$50*$C21*AN$3+AN$51*$D21*AN$3+AN$52*$E21*AN$3,IF($A21+$H$3*36=AN$7,AN$49*$B21*AN$3+AN$50*$C21*AN$3+AN$51*$D21*AN$3+AN$52*$E21*AN$3,IF($A21+$H$3*37=AN$7,AN$49*$B21*AN$3+AN$50*$C21*AN$3+AN$51*$D21*AN$3+AN$52*$E21*AN$3,IF($A21+$H$3*38=AN$7,AN$49*$B21*AN$3+AN$50*$C21*AN$3+AN$51*$D21*AN$3+AN$52*$E21*AN$3,IF($A21+$H$3*39=AN$7,AN$49*$B21*AN$3+AN$50*$C21*AN$3+AN$51*$D21*AN$3+AN$52*$E21*AN$3,IF($A21+$H$3*40=AN$7,AN$49*$B21*AN$3+AN$50*$C21*AN$3+AN$51*$D21*AN$3+AN$52*$E21*AN$3,0)))))))))))))))))))))))))))))))))))))))))*Warranty!$AC$47</f>
        <v>1291.3863428179816</v>
      </c>
      <c r="AO21" s="124">
        <f>IF($A21=AO$7,AO$49*$B21+AO$50*$C21+AO$51*$D21+AO$52*$E21,IF($A21+$H$3=AO$7,$A$5*$B21*AO$3+$B$5*$C21*AO$3+$C$5*$D21*AO$3+$D$5*$E21*AO$3,IF($A21+$H$3*2=AO$7,$A$5*$B21*AO$3+$B$5*$C21*AO$3+$C$5*$D21*AO$3+$D$5*$E21*AO$3,IF($A21+$H$3*3=AO$7,$A$5*$B21*AO$3+$B$5*$C21*AO$3+$C$5*$D21*AO$3+$D$5*$E21*AO$3,IF($A21+$H$3*4=AO$7,$A$5*$B21*AO$3+$B$5*$C21*AO$3+$C$5*$D21*AO$3+$D$5*$E21*AO$3,IF($A21+$H$3*5=AO$7,$A$5*$B21*AO$3+$B$5*$C21*AO$3+$C$5*$D21*AO$3+$D$5*$E21*AO$3,IF($A21+$H$3*6=AO$7,$A$5*$B21*AO$3+$B$5*$C21*AO$3+$C$5*$D21*AO$3+$D$5*$E21*AO$3,IF($A21+$H$3*7=AO$7,$A$5*$B21*AO$3+$B$5*$C21*AO$3+$C$5*$D21*AO$3+$D$5*$E21*AO$3,IF($A21+$H$3*8=AO$7,$A$5*$B21*AO$3+$B$5*$C21*AO$3+$C$5*$D21*AO$3+$D$5*$E21*AO$3,IF($A21+$H$3*9=AO$7,$A$5*$B21*AO$3+$B$5*$C21*AO$3+$C$5*$D21*AO$3+$D$5*$E21*AO$3,IF($A21+$H$3*10=AO$7,$A$5*$B21*AO$3+$B$5*$C21*AO$3+$C$5*$D21*AO$3+$D$5*$E21*AO$3,IF($A21+$H$3*11=AO$7,AO$55*$B21*AO$3+AO$56*$C21*AO$3+AO$57*$D21*AO$3+AO$58*$E21*AO$3,IF($A21+$H$3*12=AO$7,AO$55*$B21*AO$3+AO$56*$C21*AO$3+AO$57*$D21*AO$3+AO$58*$E21*AO$3,IF($A21+$H$3*13=AO$7,AO$55*$B21*AO$3+AO$56*$C21*AO$3+AO$57*$D21*AO$3+AO$58*$E21*AO$3,IF($A21+$H$3*14=AO$7,AO$55*$B21*AO$3+AO$56*$C21*AO$3+AO$57*$D21*AO$3+AO$58*$E21*AO$3,IF($A21+$H$3*15=AO$7,AO$55*$B21*AO$3+AO$56*$C21*AO$3+AO$57*$D21*AO$3+AO$58*$E21*AO$3,IF($A21+$H$3*16=AO$7,AO$60*$B21*AO$3+AO$61*$C21*AO$3+AO$62*$D21*AO$3+AO$63*$E21*AO$3,IF($A21+$H$3*17=AO$7,AO$60*$B21*AO$3+AO$61*$C21*AO$3+AO$62*$D21*AO$3+AO$63*$E21*AO$3,IF($A21+$H$3*18=AO$7,AO$60*$B21*AO$3+AO$61*$C21*AO$3+AO$62*$D21*AO$3+AO$63*$E21*AO$3,IF($A21+$H$3*19=AO$7,AO$60*$B21*AO$3+AO$61*$C21*AO$3+AO$62*$D21*AO$3+AO$63*$E21*AO$3,IF($A21+$H$3*20=AO$7,AO$60*$B21*AO$3+AO$61*$C21*AO$3+AO$62*$D21*AO$3+AO$63*$E21*AO$3,IF($A21+$H$3*21=AO$7,AO$49*$B21*AO$3+AO$50*$C21*AO$3+AO$51*$D21*AO$3+AO$52*$E21*AO$3,IF($A21+$H$3*22=AO$7,AO$49*$B21*AO$3+AO$50*$C21*AO$3+AO$51*$D21*AO$3+AO$52*$E21*AO$3,IF($A21+$H$3*23=AO$7,AO$49*$B21*AO$3+AO$50*$C21*AO$3+AO$51*$D21*AO$3+AO$52*$E21*AO$3,IF($A21+$H$3*24=AO$7,AO$49*$B21*AO$3+AO$50*$C21*AO$3+AO$51*$D21*AO$3+AO$52*$E21*AO$3,IF($A21+$H$3*25=AO$7,AO$49*$B21*AO$3+AO$50*$C21*AO$3+AO$51*$D21*AO$3+AO$52*$E21*AO$3,IF($A21+$H$3*26=AO$7,AO$49*$B21*AO$3+AO$50*$C21*AO$3+AO$51*$D21*AO$3+AO$52*$E21*AO$3,IF($A21+$H$3*27=AO$7,AO$49*$B21*AO$3+AO$50*$C21*AO$3+AO$51*$D21*AO$3+AO$52*$E21*AO$3,IF($A21+$H$3*28=AO$7,AO$49*$B21*AO$3+AO$50*$C21*AO$3+AO$51*$D21*AO$3+AO$52*$E21*AO$3,IF($A21+$H$3*29=AO$7,AO$49*$B21*AO$3+AO$50*$C21*AO$3+AO$51*$D21*AO$3+AO$52*$E21*AO$3,IF($A21+$H$3*30=AO$7,AO$49*$B21*AO$3+AO$50*$C21*AO$3+AO$51*$D21*AO$3+AO$52*$E21*AO$3,IF($A21+$H$3*31=AO$7,AO$49*$B21*AO$3+AO$50*$C21*AO$3+AO$51*$D21*AO$3+AO$52*$E21*AO$3,IF($A21+$H$3*32=AO$7,AO$49*$B21*AO$3+AO$50*$C21*AO$3+AO$51*$D21*AO$3+AO$52*$E21*AO$3,IF($A21+$H$3*33=AO$7,AO$49*$B21*AO$3+AO$50*$C21*AO$3+AO$51*$D21*AO$3+AO$52*$E21*AO$3,IF($A21+$H$3*34=AO$7,AO$49*$B21*AO$3+AO$50*$C21*AO$3+AO$51*$D21*AO$3+AO$52*$E21*AO$3,IF($A21+$H$3*35=AO$7,AO$49*$B21*AO$3+AO$50*$C21*AO$3+AO$51*$D21*AO$3+AO$52*$E21*AO$3,IF($A21+$H$3*36=AO$7,AO$49*$B21*AO$3+AO$50*$C21*AO$3+AO$51*$D21*AO$3+AO$52*$E21*AO$3,IF($A21+$H$3*37=AO$7,AO$49*$B21*AO$3+AO$50*$C21*AO$3+AO$51*$D21*AO$3+AO$52*$E21*AO$3,IF($A21+$H$3*38=AO$7,AO$49*$B21*AO$3+AO$50*$C21*AO$3+AO$51*$D21*AO$3+AO$52*$E21*AO$3,IF($A21+$H$3*39=AO$7,AO$49*$B21*AO$3+AO$50*$C21*AO$3+AO$51*$D21*AO$3+AO$52*$E21*AO$3,IF($A21+$H$3*40=AO$7,AO$49*$B21*AO$3+AO$50*$C21*AO$3+AO$51*$D21*AO$3+AO$52*$E21*AO$3,0)))))))))))))))))))))))))))))))))))))))))*Warranty!$AC$47</f>
        <v>1291.3863428179816</v>
      </c>
      <c r="AP21" s="124">
        <f>IF($A21=AP$7,AP$49*$B21+AP$50*$C21+AP$51*$D21+AP$52*$E21,IF($A21+$H$3=AP$7,$A$5*$B21*AP$3+$B$5*$C21*AP$3+$C$5*$D21*AP$3+$D$5*$E21*AP$3,IF($A21+$H$3*2=AP$7,$A$5*$B21*AP$3+$B$5*$C21*AP$3+$C$5*$D21*AP$3+$D$5*$E21*AP$3,IF($A21+$H$3*3=AP$7,$A$5*$B21*AP$3+$B$5*$C21*AP$3+$C$5*$D21*AP$3+$D$5*$E21*AP$3,IF($A21+$H$3*4=AP$7,$A$5*$B21*AP$3+$B$5*$C21*AP$3+$C$5*$D21*AP$3+$D$5*$E21*AP$3,IF($A21+$H$3*5=AP$7,$A$5*$B21*AP$3+$B$5*$C21*AP$3+$C$5*$D21*AP$3+$D$5*$E21*AP$3,IF($A21+$H$3*6=AP$7,$A$5*$B21*AP$3+$B$5*$C21*AP$3+$C$5*$D21*AP$3+$D$5*$E21*AP$3,IF($A21+$H$3*7=AP$7,$A$5*$B21*AP$3+$B$5*$C21*AP$3+$C$5*$D21*AP$3+$D$5*$E21*AP$3,IF($A21+$H$3*8=AP$7,$A$5*$B21*AP$3+$B$5*$C21*AP$3+$C$5*$D21*AP$3+$D$5*$E21*AP$3,IF($A21+$H$3*9=AP$7,$A$5*$B21*AP$3+$B$5*$C21*AP$3+$C$5*$D21*AP$3+$D$5*$E21*AP$3,IF($A21+$H$3*10=AP$7,$A$5*$B21*AP$3+$B$5*$C21*AP$3+$C$5*$D21*AP$3+$D$5*$E21*AP$3,IF($A21+$H$3*11=AP$7,AP$55*$B21*AP$3+AP$56*$C21*AP$3+AP$57*$D21*AP$3+AP$58*$E21*AP$3,IF($A21+$H$3*12=AP$7,AP$55*$B21*AP$3+AP$56*$C21*AP$3+AP$57*$D21*AP$3+AP$58*$E21*AP$3,IF($A21+$H$3*13=AP$7,AP$55*$B21*AP$3+AP$56*$C21*AP$3+AP$57*$D21*AP$3+AP$58*$E21*AP$3,IF($A21+$H$3*14=AP$7,AP$55*$B21*AP$3+AP$56*$C21*AP$3+AP$57*$D21*AP$3+AP$58*$E21*AP$3,IF($A21+$H$3*15=AP$7,AP$55*$B21*AP$3+AP$56*$C21*AP$3+AP$57*$D21*AP$3+AP$58*$E21*AP$3,IF($A21+$H$3*16=AP$7,AP$60*$B21*AP$3+AP$61*$C21*AP$3+AP$62*$D21*AP$3+AP$63*$E21*AP$3,IF($A21+$H$3*17=AP$7,AP$60*$B21*AP$3+AP$61*$C21*AP$3+AP$62*$D21*AP$3+AP$63*$E21*AP$3,IF($A21+$H$3*18=AP$7,AP$60*$B21*AP$3+AP$61*$C21*AP$3+AP$62*$D21*AP$3+AP$63*$E21*AP$3,IF($A21+$H$3*19=AP$7,AP$60*$B21*AP$3+AP$61*$C21*AP$3+AP$62*$D21*AP$3+AP$63*$E21*AP$3,IF($A21+$H$3*20=AP$7,AP$60*$B21*AP$3+AP$61*$C21*AP$3+AP$62*$D21*AP$3+AP$63*$E21*AP$3,IF($A21+$H$3*21=AP$7,AP$49*$B21*AP$3+AP$50*$C21*AP$3+AP$51*$D21*AP$3+AP$52*$E21*AP$3,IF($A21+$H$3*22=AP$7,AP$49*$B21*AP$3+AP$50*$C21*AP$3+AP$51*$D21*AP$3+AP$52*$E21*AP$3,IF($A21+$H$3*23=AP$7,AP$49*$B21*AP$3+AP$50*$C21*AP$3+AP$51*$D21*AP$3+AP$52*$E21*AP$3,IF($A21+$H$3*24=AP$7,AP$49*$B21*AP$3+AP$50*$C21*AP$3+AP$51*$D21*AP$3+AP$52*$E21*AP$3,IF($A21+$H$3*25=AP$7,AP$49*$B21*AP$3+AP$50*$C21*AP$3+AP$51*$D21*AP$3+AP$52*$E21*AP$3,IF($A21+$H$3*26=AP$7,AP$49*$B21*AP$3+AP$50*$C21*AP$3+AP$51*$D21*AP$3+AP$52*$E21*AP$3,IF($A21+$H$3*27=AP$7,AP$49*$B21*AP$3+AP$50*$C21*AP$3+AP$51*$D21*AP$3+AP$52*$E21*AP$3,IF($A21+$H$3*28=AP$7,AP$49*$B21*AP$3+AP$50*$C21*AP$3+AP$51*$D21*AP$3+AP$52*$E21*AP$3,IF($A21+$H$3*29=AP$7,AP$49*$B21*AP$3+AP$50*$C21*AP$3+AP$51*$D21*AP$3+AP$52*$E21*AP$3,IF($A21+$H$3*30=AP$7,AP$49*$B21*AP$3+AP$50*$C21*AP$3+AP$51*$D21*AP$3+AP$52*$E21*AP$3,IF($A21+$H$3*31=AP$7,AP$49*$B21*AP$3+AP$50*$C21*AP$3+AP$51*$D21*AP$3+AP$52*$E21*AP$3,IF($A21+$H$3*32=AP$7,AP$49*$B21*AP$3+AP$50*$C21*AP$3+AP$51*$D21*AP$3+AP$52*$E21*AP$3,IF($A21+$H$3*33=AP$7,AP$49*$B21*AP$3+AP$50*$C21*AP$3+AP$51*$D21*AP$3+AP$52*$E21*AP$3,IF($A21+$H$3*34=AP$7,AP$49*$B21*AP$3+AP$50*$C21*AP$3+AP$51*$D21*AP$3+AP$52*$E21*AP$3,IF($A21+$H$3*35=AP$7,AP$49*$B21*AP$3+AP$50*$C21*AP$3+AP$51*$D21*AP$3+AP$52*$E21*AP$3,IF($A21+$H$3*36=AP$7,AP$49*$B21*AP$3+AP$50*$C21*AP$3+AP$51*$D21*AP$3+AP$52*$E21*AP$3,IF($A21+$H$3*37=AP$7,AP$49*$B21*AP$3+AP$50*$C21*AP$3+AP$51*$D21*AP$3+AP$52*$E21*AP$3,IF($A21+$H$3*38=AP$7,AP$49*$B21*AP$3+AP$50*$C21*AP$3+AP$51*$D21*AP$3+AP$52*$E21*AP$3,IF($A21+$H$3*39=AP$7,AP$49*$B21*AP$3+AP$50*$C21*AP$3+AP$51*$D21*AP$3+AP$52*$E21*AP$3,IF($A21+$H$3*40=AP$7,AP$49*$B21*AP$3+AP$50*$C21*AP$3+AP$51*$D21*AP$3+AP$52*$E21*AP$3,0)))))))))))))))))))))))))))))))))))))))))*Warranty!$AC$47</f>
        <v>1291.3863428179816</v>
      </c>
      <c r="AQ21" s="124">
        <f>IF($A21=AQ$7,AQ$49*$B21+AQ$50*$C21+AQ$51*$D21+AQ$52*$E21,IF($A21+$H$3=AQ$7,$A$5*$B21*AQ$3+$B$5*$C21*AQ$3+$C$5*$D21*AQ$3+$D$5*$E21*AQ$3,IF($A21+$H$3*2=AQ$7,$A$5*$B21*AQ$3+$B$5*$C21*AQ$3+$C$5*$D21*AQ$3+$D$5*$E21*AQ$3,IF($A21+$H$3*3=AQ$7,$A$5*$B21*AQ$3+$B$5*$C21*AQ$3+$C$5*$D21*AQ$3+$D$5*$E21*AQ$3,IF($A21+$H$3*4=AQ$7,$A$5*$B21*AQ$3+$B$5*$C21*AQ$3+$C$5*$D21*AQ$3+$D$5*$E21*AQ$3,IF($A21+$H$3*5=AQ$7,$A$5*$B21*AQ$3+$B$5*$C21*AQ$3+$C$5*$D21*AQ$3+$D$5*$E21*AQ$3,IF($A21+$H$3*6=AQ$7,$A$5*$B21*AQ$3+$B$5*$C21*AQ$3+$C$5*$D21*AQ$3+$D$5*$E21*AQ$3,IF($A21+$H$3*7=AQ$7,$A$5*$B21*AQ$3+$B$5*$C21*AQ$3+$C$5*$D21*AQ$3+$D$5*$E21*AQ$3,IF($A21+$H$3*8=AQ$7,$A$5*$B21*AQ$3+$B$5*$C21*AQ$3+$C$5*$D21*AQ$3+$D$5*$E21*AQ$3,IF($A21+$H$3*9=AQ$7,$A$5*$B21*AQ$3+$B$5*$C21*AQ$3+$C$5*$D21*AQ$3+$D$5*$E21*AQ$3,IF($A21+$H$3*10=AQ$7,$A$5*$B21*AQ$3+$B$5*$C21*AQ$3+$C$5*$D21*AQ$3+$D$5*$E21*AQ$3,IF($A21+$H$3*11=AQ$7,AQ$55*$B21*AQ$3+AQ$56*$C21*AQ$3+AQ$57*$D21*AQ$3+AQ$58*$E21*AQ$3,IF($A21+$H$3*12=AQ$7,AQ$55*$B21*AQ$3+AQ$56*$C21*AQ$3+AQ$57*$D21*AQ$3+AQ$58*$E21*AQ$3,IF($A21+$H$3*13=AQ$7,AQ$55*$B21*AQ$3+AQ$56*$C21*AQ$3+AQ$57*$D21*AQ$3+AQ$58*$E21*AQ$3,IF($A21+$H$3*14=AQ$7,AQ$55*$B21*AQ$3+AQ$56*$C21*AQ$3+AQ$57*$D21*AQ$3+AQ$58*$E21*AQ$3,IF($A21+$H$3*15=AQ$7,AQ$55*$B21*AQ$3+AQ$56*$C21*AQ$3+AQ$57*$D21*AQ$3+AQ$58*$E21*AQ$3,IF($A21+$H$3*16=AQ$7,AQ$60*$B21*AQ$3+AQ$61*$C21*AQ$3+AQ$62*$D21*AQ$3+AQ$63*$E21*AQ$3,IF($A21+$H$3*17=AQ$7,AQ$60*$B21*AQ$3+AQ$61*$C21*AQ$3+AQ$62*$D21*AQ$3+AQ$63*$E21*AQ$3,IF($A21+$H$3*18=AQ$7,AQ$60*$B21*AQ$3+AQ$61*$C21*AQ$3+AQ$62*$D21*AQ$3+AQ$63*$E21*AQ$3,IF($A21+$H$3*19=AQ$7,AQ$60*$B21*AQ$3+AQ$61*$C21*AQ$3+AQ$62*$D21*AQ$3+AQ$63*$E21*AQ$3,IF($A21+$H$3*20=AQ$7,AQ$60*$B21*AQ$3+AQ$61*$C21*AQ$3+AQ$62*$D21*AQ$3+AQ$63*$E21*AQ$3,IF($A21+$H$3*21=AQ$7,AQ$49*$B21*AQ$3+AQ$50*$C21*AQ$3+AQ$51*$D21*AQ$3+AQ$52*$E21*AQ$3,IF($A21+$H$3*22=AQ$7,AQ$49*$B21*AQ$3+AQ$50*$C21*AQ$3+AQ$51*$D21*AQ$3+AQ$52*$E21*AQ$3,IF($A21+$H$3*23=AQ$7,AQ$49*$B21*AQ$3+AQ$50*$C21*AQ$3+AQ$51*$D21*AQ$3+AQ$52*$E21*AQ$3,IF($A21+$H$3*24=AQ$7,AQ$49*$B21*AQ$3+AQ$50*$C21*AQ$3+AQ$51*$D21*AQ$3+AQ$52*$E21*AQ$3,IF($A21+$H$3*25=AQ$7,AQ$49*$B21*AQ$3+AQ$50*$C21*AQ$3+AQ$51*$D21*AQ$3+AQ$52*$E21*AQ$3,IF($A21+$H$3*26=AQ$7,AQ$49*$B21*AQ$3+AQ$50*$C21*AQ$3+AQ$51*$D21*AQ$3+AQ$52*$E21*AQ$3,IF($A21+$H$3*27=AQ$7,AQ$49*$B21*AQ$3+AQ$50*$C21*AQ$3+AQ$51*$D21*AQ$3+AQ$52*$E21*AQ$3,IF($A21+$H$3*28=AQ$7,AQ$49*$B21*AQ$3+AQ$50*$C21*AQ$3+AQ$51*$D21*AQ$3+AQ$52*$E21*AQ$3,IF($A21+$H$3*29=AQ$7,AQ$49*$B21*AQ$3+AQ$50*$C21*AQ$3+AQ$51*$D21*AQ$3+AQ$52*$E21*AQ$3,IF($A21+$H$3*30=AQ$7,AQ$49*$B21*AQ$3+AQ$50*$C21*AQ$3+AQ$51*$D21*AQ$3+AQ$52*$E21*AQ$3,IF($A21+$H$3*31=AQ$7,AQ$49*$B21*AQ$3+AQ$50*$C21*AQ$3+AQ$51*$D21*AQ$3+AQ$52*$E21*AQ$3,IF($A21+$H$3*32=AQ$7,AQ$49*$B21*AQ$3+AQ$50*$C21*AQ$3+AQ$51*$D21*AQ$3+AQ$52*$E21*AQ$3,IF($A21+$H$3*33=AQ$7,AQ$49*$B21*AQ$3+AQ$50*$C21*AQ$3+AQ$51*$D21*AQ$3+AQ$52*$E21*AQ$3,IF($A21+$H$3*34=AQ$7,AQ$49*$B21*AQ$3+AQ$50*$C21*AQ$3+AQ$51*$D21*AQ$3+AQ$52*$E21*AQ$3,IF($A21+$H$3*35=AQ$7,AQ$49*$B21*AQ$3+AQ$50*$C21*AQ$3+AQ$51*$D21*AQ$3+AQ$52*$E21*AQ$3,IF($A21+$H$3*36=AQ$7,AQ$49*$B21*AQ$3+AQ$50*$C21*AQ$3+AQ$51*$D21*AQ$3+AQ$52*$E21*AQ$3,IF($A21+$H$3*37=AQ$7,AQ$49*$B21*AQ$3+AQ$50*$C21*AQ$3+AQ$51*$D21*AQ$3+AQ$52*$E21*AQ$3,IF($A21+$H$3*38=AQ$7,AQ$49*$B21*AQ$3+AQ$50*$C21*AQ$3+AQ$51*$D21*AQ$3+AQ$52*$E21*AQ$3,IF($A21+$H$3*39=AQ$7,AQ$49*$B21*AQ$3+AQ$50*$C21*AQ$3+AQ$51*$D21*AQ$3+AQ$52*$E21*AQ$3,IF($A21+$H$3*40=AQ$7,AQ$49*$B21*AQ$3+AQ$50*$C21*AQ$3+AQ$51*$D21*AQ$3+AQ$52*$E21*AQ$3,0)))))))))))))))))))))))))))))))))))))))))*Warranty!$AC$47</f>
        <v>1291.3863428179816</v>
      </c>
      <c r="AR21" s="124">
        <f>IF($A21=AR$7,AR$49*$B21+AR$50*$C21+AR$51*$D21+AR$52*$E21,IF($A21+$H$3=AR$7,$A$5*$B21*AR$3+$B$5*$C21*AR$3+$C$5*$D21*AR$3+$D$5*$E21*AR$3,IF($A21+$H$3*2=AR$7,$A$5*$B21*AR$3+$B$5*$C21*AR$3+$C$5*$D21*AR$3+$D$5*$E21*AR$3,IF($A21+$H$3*3=AR$7,$A$5*$B21*AR$3+$B$5*$C21*AR$3+$C$5*$D21*AR$3+$D$5*$E21*AR$3,IF($A21+$H$3*4=AR$7,$A$5*$B21*AR$3+$B$5*$C21*AR$3+$C$5*$D21*AR$3+$D$5*$E21*AR$3,IF($A21+$H$3*5=AR$7,$A$5*$B21*AR$3+$B$5*$C21*AR$3+$C$5*$D21*AR$3+$D$5*$E21*AR$3,IF($A21+$H$3*6=AR$7,$A$5*$B21*AR$3+$B$5*$C21*AR$3+$C$5*$D21*AR$3+$D$5*$E21*AR$3,IF($A21+$H$3*7=AR$7,$A$5*$B21*AR$3+$B$5*$C21*AR$3+$C$5*$D21*AR$3+$D$5*$E21*AR$3,IF($A21+$H$3*8=AR$7,$A$5*$B21*AR$3+$B$5*$C21*AR$3+$C$5*$D21*AR$3+$D$5*$E21*AR$3,IF($A21+$H$3*9=AR$7,$A$5*$B21*AR$3+$B$5*$C21*AR$3+$C$5*$D21*AR$3+$D$5*$E21*AR$3,IF($A21+$H$3*10=AR$7,$A$5*$B21*AR$3+$B$5*$C21*AR$3+$C$5*$D21*AR$3+$D$5*$E21*AR$3,IF($A21+$H$3*11=AR$7,AR$55*$B21*AR$3+AR$56*$C21*AR$3+AR$57*$D21*AR$3+AR$58*$E21*AR$3,IF($A21+$H$3*12=AR$7,AR$55*$B21*AR$3+AR$56*$C21*AR$3+AR$57*$D21*AR$3+AR$58*$E21*AR$3,IF($A21+$H$3*13=AR$7,AR$55*$B21*AR$3+AR$56*$C21*AR$3+AR$57*$D21*AR$3+AR$58*$E21*AR$3,IF($A21+$H$3*14=AR$7,AR$55*$B21*AR$3+AR$56*$C21*AR$3+AR$57*$D21*AR$3+AR$58*$E21*AR$3,IF($A21+$H$3*15=AR$7,AR$55*$B21*AR$3+AR$56*$C21*AR$3+AR$57*$D21*AR$3+AR$58*$E21*AR$3,IF($A21+$H$3*16=AR$7,AR$60*$B21*AR$3+AR$61*$C21*AR$3+AR$62*$D21*AR$3+AR$63*$E21*AR$3,IF($A21+$H$3*17=AR$7,AR$60*$B21*AR$3+AR$61*$C21*AR$3+AR$62*$D21*AR$3+AR$63*$E21*AR$3,IF($A21+$H$3*18=AR$7,AR$60*$B21*AR$3+AR$61*$C21*AR$3+AR$62*$D21*AR$3+AR$63*$E21*AR$3,IF($A21+$H$3*19=AR$7,AR$60*$B21*AR$3+AR$61*$C21*AR$3+AR$62*$D21*AR$3+AR$63*$E21*AR$3,IF($A21+$H$3*20=AR$7,AR$60*$B21*AR$3+AR$61*$C21*AR$3+AR$62*$D21*AR$3+AR$63*$E21*AR$3,IF($A21+$H$3*21=AR$7,AR$49*$B21*AR$3+AR$50*$C21*AR$3+AR$51*$D21*AR$3+AR$52*$E21*AR$3,IF($A21+$H$3*22=AR$7,AR$49*$B21*AR$3+AR$50*$C21*AR$3+AR$51*$D21*AR$3+AR$52*$E21*AR$3,IF($A21+$H$3*23=AR$7,AR$49*$B21*AR$3+AR$50*$C21*AR$3+AR$51*$D21*AR$3+AR$52*$E21*AR$3,IF($A21+$H$3*24=AR$7,AR$49*$B21*AR$3+AR$50*$C21*AR$3+AR$51*$D21*AR$3+AR$52*$E21*AR$3,IF($A21+$H$3*25=AR$7,AR$49*$B21*AR$3+AR$50*$C21*AR$3+AR$51*$D21*AR$3+AR$52*$E21*AR$3,IF($A21+$H$3*26=AR$7,AR$49*$B21*AR$3+AR$50*$C21*AR$3+AR$51*$D21*AR$3+AR$52*$E21*AR$3,IF($A21+$H$3*27=AR$7,AR$49*$B21*AR$3+AR$50*$C21*AR$3+AR$51*$D21*AR$3+AR$52*$E21*AR$3,IF($A21+$H$3*28=AR$7,AR$49*$B21*AR$3+AR$50*$C21*AR$3+AR$51*$D21*AR$3+AR$52*$E21*AR$3,IF($A21+$H$3*29=AR$7,AR$49*$B21*AR$3+AR$50*$C21*AR$3+AR$51*$D21*AR$3+AR$52*$E21*AR$3,IF($A21+$H$3*30=AR$7,AR$49*$B21*AR$3+AR$50*$C21*AR$3+AR$51*$D21*AR$3+AR$52*$E21*AR$3,IF($A21+$H$3*31=AR$7,AR$49*$B21*AR$3+AR$50*$C21*AR$3+AR$51*$D21*AR$3+AR$52*$E21*AR$3,IF($A21+$H$3*32=AR$7,AR$49*$B21*AR$3+AR$50*$C21*AR$3+AR$51*$D21*AR$3+AR$52*$E21*AR$3,IF($A21+$H$3*33=AR$7,AR$49*$B21*AR$3+AR$50*$C21*AR$3+AR$51*$D21*AR$3+AR$52*$E21*AR$3,IF($A21+$H$3*34=AR$7,AR$49*$B21*AR$3+AR$50*$C21*AR$3+AR$51*$D21*AR$3+AR$52*$E21*AR$3,IF($A21+$H$3*35=AR$7,AR$49*$B21*AR$3+AR$50*$C21*AR$3+AR$51*$D21*AR$3+AR$52*$E21*AR$3,IF($A21+$H$3*36=AR$7,AR$49*$B21*AR$3+AR$50*$C21*AR$3+AR$51*$D21*AR$3+AR$52*$E21*AR$3,IF($A21+$H$3*37=AR$7,AR$49*$B21*AR$3+AR$50*$C21*AR$3+AR$51*$D21*AR$3+AR$52*$E21*AR$3,IF($A21+$H$3*38=AR$7,AR$49*$B21*AR$3+AR$50*$C21*AR$3+AR$51*$D21*AR$3+AR$52*$E21*AR$3,IF($A21+$H$3*39=AR$7,AR$49*$B21*AR$3+AR$50*$C21*AR$3+AR$51*$D21*AR$3+AR$52*$E21*AR$3,IF($A21+$H$3*40=AR$7,AR$49*$B21*AR$3+AR$50*$C21*AR$3+AR$51*$D21*AR$3+AR$52*$E21*AR$3,0)))))))))))))))))))))))))))))))))))))))))*Warranty!$AD$47</f>
        <v>1323.1743143335009</v>
      </c>
      <c r="AS21" s="124">
        <f>IF($A21=AS$7,AS$49*$B21+AS$50*$C21+AS$51*$D21+AS$52*$E21,IF($A21+$H$3=AS$7,$A$5*$B21*AS$3+$B$5*$C21*AS$3+$C$5*$D21*AS$3+$D$5*$E21*AS$3,IF($A21+$H$3*2=AS$7,$A$5*$B21*AS$3+$B$5*$C21*AS$3+$C$5*$D21*AS$3+$D$5*$E21*AS$3,IF($A21+$H$3*3=AS$7,$A$5*$B21*AS$3+$B$5*$C21*AS$3+$C$5*$D21*AS$3+$D$5*$E21*AS$3,IF($A21+$H$3*4=AS$7,$A$5*$B21*AS$3+$B$5*$C21*AS$3+$C$5*$D21*AS$3+$D$5*$E21*AS$3,IF($A21+$H$3*5=AS$7,$A$5*$B21*AS$3+$B$5*$C21*AS$3+$C$5*$D21*AS$3+$D$5*$E21*AS$3,IF($A21+$H$3*6=AS$7,$A$5*$B21*AS$3+$B$5*$C21*AS$3+$C$5*$D21*AS$3+$D$5*$E21*AS$3,IF($A21+$H$3*7=AS$7,$A$5*$B21*AS$3+$B$5*$C21*AS$3+$C$5*$D21*AS$3+$D$5*$E21*AS$3,IF($A21+$H$3*8=AS$7,$A$5*$B21*AS$3+$B$5*$C21*AS$3+$C$5*$D21*AS$3+$D$5*$E21*AS$3,IF($A21+$H$3*9=AS$7,$A$5*$B21*AS$3+$B$5*$C21*AS$3+$C$5*$D21*AS$3+$D$5*$E21*AS$3,IF($A21+$H$3*10=AS$7,$A$5*$B21*AS$3+$B$5*$C21*AS$3+$C$5*$D21*AS$3+$D$5*$E21*AS$3,IF($A21+$H$3*11=AS$7,AS$55*$B21*AS$3+AS$56*$C21*AS$3+AS$57*$D21*AS$3+AS$58*$E21*AS$3,IF($A21+$H$3*12=AS$7,AS$55*$B21*AS$3+AS$56*$C21*AS$3+AS$57*$D21*AS$3+AS$58*$E21*AS$3,IF($A21+$H$3*13=AS$7,AS$55*$B21*AS$3+AS$56*$C21*AS$3+AS$57*$D21*AS$3+AS$58*$E21*AS$3,IF($A21+$H$3*14=AS$7,AS$55*$B21*AS$3+AS$56*$C21*AS$3+AS$57*$D21*AS$3+AS$58*$E21*AS$3,IF($A21+$H$3*15=AS$7,AS$55*$B21*AS$3+AS$56*$C21*AS$3+AS$57*$D21*AS$3+AS$58*$E21*AS$3,IF($A21+$H$3*16=AS$7,AS$60*$B21*AS$3+AS$61*$C21*AS$3+AS$62*$D21*AS$3+AS$63*$E21*AS$3,IF($A21+$H$3*17=AS$7,AS$60*$B21*AS$3+AS$61*$C21*AS$3+AS$62*$D21*AS$3+AS$63*$E21*AS$3,IF($A21+$H$3*18=AS$7,AS$60*$B21*AS$3+AS$61*$C21*AS$3+AS$62*$D21*AS$3+AS$63*$E21*AS$3,IF($A21+$H$3*19=AS$7,AS$60*$B21*AS$3+AS$61*$C21*AS$3+AS$62*$D21*AS$3+AS$63*$E21*AS$3,IF($A21+$H$3*20=AS$7,AS$60*$B21*AS$3+AS$61*$C21*AS$3+AS$62*$D21*AS$3+AS$63*$E21*AS$3,IF($A21+$H$3*21=AS$7,AS$49*$B21*AS$3+AS$50*$C21*AS$3+AS$51*$D21*AS$3+AS$52*$E21*AS$3,IF($A21+$H$3*22=AS$7,AS$49*$B21*AS$3+AS$50*$C21*AS$3+AS$51*$D21*AS$3+AS$52*$E21*AS$3,IF($A21+$H$3*23=AS$7,AS$49*$B21*AS$3+AS$50*$C21*AS$3+AS$51*$D21*AS$3+AS$52*$E21*AS$3,IF($A21+$H$3*24=AS$7,AS$49*$B21*AS$3+AS$50*$C21*AS$3+AS$51*$D21*AS$3+AS$52*$E21*AS$3,IF($A21+$H$3*25=AS$7,AS$49*$B21*AS$3+AS$50*$C21*AS$3+AS$51*$D21*AS$3+AS$52*$E21*AS$3,IF($A21+$H$3*26=AS$7,AS$49*$B21*AS$3+AS$50*$C21*AS$3+AS$51*$D21*AS$3+AS$52*$E21*AS$3,IF($A21+$H$3*27=AS$7,AS$49*$B21*AS$3+AS$50*$C21*AS$3+AS$51*$D21*AS$3+AS$52*$E21*AS$3,IF($A21+$H$3*28=AS$7,AS$49*$B21*AS$3+AS$50*$C21*AS$3+AS$51*$D21*AS$3+AS$52*$E21*AS$3,IF($A21+$H$3*29=AS$7,AS$49*$B21*AS$3+AS$50*$C21*AS$3+AS$51*$D21*AS$3+AS$52*$E21*AS$3,IF($A21+$H$3*30=AS$7,AS$49*$B21*AS$3+AS$50*$C21*AS$3+AS$51*$D21*AS$3+AS$52*$E21*AS$3,IF($A21+$H$3*31=AS$7,AS$49*$B21*AS$3+AS$50*$C21*AS$3+AS$51*$D21*AS$3+AS$52*$E21*AS$3,IF($A21+$H$3*32=AS$7,AS$49*$B21*AS$3+AS$50*$C21*AS$3+AS$51*$D21*AS$3+AS$52*$E21*AS$3,IF($A21+$H$3*33=AS$7,AS$49*$B21*AS$3+AS$50*$C21*AS$3+AS$51*$D21*AS$3+AS$52*$E21*AS$3,IF($A21+$H$3*34=AS$7,AS$49*$B21*AS$3+AS$50*$C21*AS$3+AS$51*$D21*AS$3+AS$52*$E21*AS$3,IF($A21+$H$3*35=AS$7,AS$49*$B21*AS$3+AS$50*$C21*AS$3+AS$51*$D21*AS$3+AS$52*$E21*AS$3,IF($A21+$H$3*36=AS$7,AS$49*$B21*AS$3+AS$50*$C21*AS$3+AS$51*$D21*AS$3+AS$52*$E21*AS$3,IF($A21+$H$3*37=AS$7,AS$49*$B21*AS$3+AS$50*$C21*AS$3+AS$51*$D21*AS$3+AS$52*$E21*AS$3,IF($A21+$H$3*38=AS$7,AS$49*$B21*AS$3+AS$50*$C21*AS$3+AS$51*$D21*AS$3+AS$52*$E21*AS$3,IF($A21+$H$3*39=AS$7,AS$49*$B21*AS$3+AS$50*$C21*AS$3+AS$51*$D21*AS$3+AS$52*$E21*AS$3,IF($A21+$H$3*40=AS$7,AS$49*$B21*AS$3+AS$50*$C21*AS$3+AS$51*$D21*AS$3+AS$52*$E21*AS$3,0)))))))))))))))))))))))))))))))))))))))))*Warranty!$AD$47</f>
        <v>1323.1743143335009</v>
      </c>
      <c r="AT21" s="124">
        <f>IF($A21=AT$7,AT$49*$B21+AT$50*$C21+AT$51*$D21+AT$52*$E21,IF($A21+$H$3=AT$7,$A$5*$B21*AT$3+$B$5*$C21*AT$3+$C$5*$D21*AT$3+$D$5*$E21*AT$3,IF($A21+$H$3*2=AT$7,$A$5*$B21*AT$3+$B$5*$C21*AT$3+$C$5*$D21*AT$3+$D$5*$E21*AT$3,IF($A21+$H$3*3=AT$7,$A$5*$B21*AT$3+$B$5*$C21*AT$3+$C$5*$D21*AT$3+$D$5*$E21*AT$3,IF($A21+$H$3*4=AT$7,$A$5*$B21*AT$3+$B$5*$C21*AT$3+$C$5*$D21*AT$3+$D$5*$E21*AT$3,IF($A21+$H$3*5=AT$7,$A$5*$B21*AT$3+$B$5*$C21*AT$3+$C$5*$D21*AT$3+$D$5*$E21*AT$3,IF($A21+$H$3*6=AT$7,$A$5*$B21*AT$3+$B$5*$C21*AT$3+$C$5*$D21*AT$3+$D$5*$E21*AT$3,IF($A21+$H$3*7=AT$7,$A$5*$B21*AT$3+$B$5*$C21*AT$3+$C$5*$D21*AT$3+$D$5*$E21*AT$3,IF($A21+$H$3*8=AT$7,$A$5*$B21*AT$3+$B$5*$C21*AT$3+$C$5*$D21*AT$3+$D$5*$E21*AT$3,IF($A21+$H$3*9=AT$7,$A$5*$B21*AT$3+$B$5*$C21*AT$3+$C$5*$D21*AT$3+$D$5*$E21*AT$3,IF($A21+$H$3*10=AT$7,$A$5*$B21*AT$3+$B$5*$C21*AT$3+$C$5*$D21*AT$3+$D$5*$E21*AT$3,IF($A21+$H$3*11=AT$7,AT$55*$B21*AT$3+AT$56*$C21*AT$3+AT$57*$D21*AT$3+AT$58*$E21*AT$3,IF($A21+$H$3*12=AT$7,AT$55*$B21*AT$3+AT$56*$C21*AT$3+AT$57*$D21*AT$3+AT$58*$E21*AT$3,IF($A21+$H$3*13=AT$7,AT$55*$B21*AT$3+AT$56*$C21*AT$3+AT$57*$D21*AT$3+AT$58*$E21*AT$3,IF($A21+$H$3*14=AT$7,AT$55*$B21*AT$3+AT$56*$C21*AT$3+AT$57*$D21*AT$3+AT$58*$E21*AT$3,IF($A21+$H$3*15=AT$7,AT$55*$B21*AT$3+AT$56*$C21*AT$3+AT$57*$D21*AT$3+AT$58*$E21*AT$3,IF($A21+$H$3*16=AT$7,AT$60*$B21*AT$3+AT$61*$C21*AT$3+AT$62*$D21*AT$3+AT$63*$E21*AT$3,IF($A21+$H$3*17=AT$7,AT$60*$B21*AT$3+AT$61*$C21*AT$3+AT$62*$D21*AT$3+AT$63*$E21*AT$3,IF($A21+$H$3*18=AT$7,AT$60*$B21*AT$3+AT$61*$C21*AT$3+AT$62*$D21*AT$3+AT$63*$E21*AT$3,IF($A21+$H$3*19=AT$7,AT$60*$B21*AT$3+AT$61*$C21*AT$3+AT$62*$D21*AT$3+AT$63*$E21*AT$3,IF($A21+$H$3*20=AT$7,AT$60*$B21*AT$3+AT$61*$C21*AT$3+AT$62*$D21*AT$3+AT$63*$E21*AT$3,IF($A21+$H$3*21=AT$7,AT$49*$B21*AT$3+AT$50*$C21*AT$3+AT$51*$D21*AT$3+AT$52*$E21*AT$3,IF($A21+$H$3*22=AT$7,AT$49*$B21*AT$3+AT$50*$C21*AT$3+AT$51*$D21*AT$3+AT$52*$E21*AT$3,IF($A21+$H$3*23=AT$7,AT$49*$B21*AT$3+AT$50*$C21*AT$3+AT$51*$D21*AT$3+AT$52*$E21*AT$3,IF($A21+$H$3*24=AT$7,AT$49*$B21*AT$3+AT$50*$C21*AT$3+AT$51*$D21*AT$3+AT$52*$E21*AT$3,IF($A21+$H$3*25=AT$7,AT$49*$B21*AT$3+AT$50*$C21*AT$3+AT$51*$D21*AT$3+AT$52*$E21*AT$3,IF($A21+$H$3*26=AT$7,AT$49*$B21*AT$3+AT$50*$C21*AT$3+AT$51*$D21*AT$3+AT$52*$E21*AT$3,IF($A21+$H$3*27=AT$7,AT$49*$B21*AT$3+AT$50*$C21*AT$3+AT$51*$D21*AT$3+AT$52*$E21*AT$3,IF($A21+$H$3*28=AT$7,AT$49*$B21*AT$3+AT$50*$C21*AT$3+AT$51*$D21*AT$3+AT$52*$E21*AT$3,IF($A21+$H$3*29=AT$7,AT$49*$B21*AT$3+AT$50*$C21*AT$3+AT$51*$D21*AT$3+AT$52*$E21*AT$3,IF($A21+$H$3*30=AT$7,AT$49*$B21*AT$3+AT$50*$C21*AT$3+AT$51*$D21*AT$3+AT$52*$E21*AT$3,IF($A21+$H$3*31=AT$7,AT$49*$B21*AT$3+AT$50*$C21*AT$3+AT$51*$D21*AT$3+AT$52*$E21*AT$3,IF($A21+$H$3*32=AT$7,AT$49*$B21*AT$3+AT$50*$C21*AT$3+AT$51*$D21*AT$3+AT$52*$E21*AT$3,IF($A21+$H$3*33=AT$7,AT$49*$B21*AT$3+AT$50*$C21*AT$3+AT$51*$D21*AT$3+AT$52*$E21*AT$3,IF($A21+$H$3*34=AT$7,AT$49*$B21*AT$3+AT$50*$C21*AT$3+AT$51*$D21*AT$3+AT$52*$E21*AT$3,IF($A21+$H$3*35=AT$7,AT$49*$B21*AT$3+AT$50*$C21*AT$3+AT$51*$D21*AT$3+AT$52*$E21*AT$3,IF($A21+$H$3*36=AT$7,AT$49*$B21*AT$3+AT$50*$C21*AT$3+AT$51*$D21*AT$3+AT$52*$E21*AT$3,IF($A21+$H$3*37=AT$7,AT$49*$B21*AT$3+AT$50*$C21*AT$3+AT$51*$D21*AT$3+AT$52*$E21*AT$3,IF($A21+$H$3*38=AT$7,AT$49*$B21*AT$3+AT$50*$C21*AT$3+AT$51*$D21*AT$3+AT$52*$E21*AT$3,IF($A21+$H$3*39=AT$7,AT$49*$B21*AT$3+AT$50*$C21*AT$3+AT$51*$D21*AT$3+AT$52*$E21*AT$3,IF($A21+$H$3*40=AT$7,AT$49*$B21*AT$3+AT$50*$C21*AT$3+AT$51*$D21*AT$3+AT$52*$E21*AT$3,0)))))))))))))))))))))))))))))))))))))))))*Warranty!$AD$47</f>
        <v>1323.1743143335009</v>
      </c>
      <c r="AU21" s="124">
        <f>IF($A21=AU$7,AU$49*$B21+AU$50*$C21+AU$51*$D21+AU$52*$E21,IF($A21+$H$3=AU$7,$A$5*$B21*AU$3+$B$5*$C21*AU$3+$C$5*$D21*AU$3+$D$5*$E21*AU$3,IF($A21+$H$3*2=AU$7,$A$5*$B21*AU$3+$B$5*$C21*AU$3+$C$5*$D21*AU$3+$D$5*$E21*AU$3,IF($A21+$H$3*3=AU$7,$A$5*$B21*AU$3+$B$5*$C21*AU$3+$C$5*$D21*AU$3+$D$5*$E21*AU$3,IF($A21+$H$3*4=AU$7,$A$5*$B21*AU$3+$B$5*$C21*AU$3+$C$5*$D21*AU$3+$D$5*$E21*AU$3,IF($A21+$H$3*5=AU$7,$A$5*$B21*AU$3+$B$5*$C21*AU$3+$C$5*$D21*AU$3+$D$5*$E21*AU$3,IF($A21+$H$3*6=AU$7,$A$5*$B21*AU$3+$B$5*$C21*AU$3+$C$5*$D21*AU$3+$D$5*$E21*AU$3,IF($A21+$H$3*7=AU$7,$A$5*$B21*AU$3+$B$5*$C21*AU$3+$C$5*$D21*AU$3+$D$5*$E21*AU$3,IF($A21+$H$3*8=AU$7,$A$5*$B21*AU$3+$B$5*$C21*AU$3+$C$5*$D21*AU$3+$D$5*$E21*AU$3,IF($A21+$H$3*9=AU$7,$A$5*$B21*AU$3+$B$5*$C21*AU$3+$C$5*$D21*AU$3+$D$5*$E21*AU$3,IF($A21+$H$3*10=AU$7,$A$5*$B21*AU$3+$B$5*$C21*AU$3+$C$5*$D21*AU$3+$D$5*$E21*AU$3,IF($A21+$H$3*11=AU$7,AU$55*$B21*AU$3+AU$56*$C21*AU$3+AU$57*$D21*AU$3+AU$58*$E21*AU$3,IF($A21+$H$3*12=AU$7,AU$55*$B21*AU$3+AU$56*$C21*AU$3+AU$57*$D21*AU$3+AU$58*$E21*AU$3,IF($A21+$H$3*13=AU$7,AU$55*$B21*AU$3+AU$56*$C21*AU$3+AU$57*$D21*AU$3+AU$58*$E21*AU$3,IF($A21+$H$3*14=AU$7,AU$55*$B21*AU$3+AU$56*$C21*AU$3+AU$57*$D21*AU$3+AU$58*$E21*AU$3,IF($A21+$H$3*15=AU$7,AU$55*$B21*AU$3+AU$56*$C21*AU$3+AU$57*$D21*AU$3+AU$58*$E21*AU$3,IF($A21+$H$3*16=AU$7,AU$60*$B21*AU$3+AU$61*$C21*AU$3+AU$62*$D21*AU$3+AU$63*$E21*AU$3,IF($A21+$H$3*17=AU$7,AU$60*$B21*AU$3+AU$61*$C21*AU$3+AU$62*$D21*AU$3+AU$63*$E21*AU$3,IF($A21+$H$3*18=AU$7,AU$60*$B21*AU$3+AU$61*$C21*AU$3+AU$62*$D21*AU$3+AU$63*$E21*AU$3,IF($A21+$H$3*19=AU$7,AU$60*$B21*AU$3+AU$61*$C21*AU$3+AU$62*$D21*AU$3+AU$63*$E21*AU$3,IF($A21+$H$3*20=AU$7,AU$60*$B21*AU$3+AU$61*$C21*AU$3+AU$62*$D21*AU$3+AU$63*$E21*AU$3,IF($A21+$H$3*21=AU$7,AU$49*$B21*AU$3+AU$50*$C21*AU$3+AU$51*$D21*AU$3+AU$52*$E21*AU$3,IF($A21+$H$3*22=AU$7,AU$49*$B21*AU$3+AU$50*$C21*AU$3+AU$51*$D21*AU$3+AU$52*$E21*AU$3,IF($A21+$H$3*23=AU$7,AU$49*$B21*AU$3+AU$50*$C21*AU$3+AU$51*$D21*AU$3+AU$52*$E21*AU$3,IF($A21+$H$3*24=AU$7,AU$49*$B21*AU$3+AU$50*$C21*AU$3+AU$51*$D21*AU$3+AU$52*$E21*AU$3,IF($A21+$H$3*25=AU$7,AU$49*$B21*AU$3+AU$50*$C21*AU$3+AU$51*$D21*AU$3+AU$52*$E21*AU$3,IF($A21+$H$3*26=AU$7,AU$49*$B21*AU$3+AU$50*$C21*AU$3+AU$51*$D21*AU$3+AU$52*$E21*AU$3,IF($A21+$H$3*27=AU$7,AU$49*$B21*AU$3+AU$50*$C21*AU$3+AU$51*$D21*AU$3+AU$52*$E21*AU$3,IF($A21+$H$3*28=AU$7,AU$49*$B21*AU$3+AU$50*$C21*AU$3+AU$51*$D21*AU$3+AU$52*$E21*AU$3,IF($A21+$H$3*29=AU$7,AU$49*$B21*AU$3+AU$50*$C21*AU$3+AU$51*$D21*AU$3+AU$52*$E21*AU$3,IF($A21+$H$3*30=AU$7,AU$49*$B21*AU$3+AU$50*$C21*AU$3+AU$51*$D21*AU$3+AU$52*$E21*AU$3,IF($A21+$H$3*31=AU$7,AU$49*$B21*AU$3+AU$50*$C21*AU$3+AU$51*$D21*AU$3+AU$52*$E21*AU$3,IF($A21+$H$3*32=AU$7,AU$49*$B21*AU$3+AU$50*$C21*AU$3+AU$51*$D21*AU$3+AU$52*$E21*AU$3,IF($A21+$H$3*33=AU$7,AU$49*$B21*AU$3+AU$50*$C21*AU$3+AU$51*$D21*AU$3+AU$52*$E21*AU$3,IF($A21+$H$3*34=AU$7,AU$49*$B21*AU$3+AU$50*$C21*AU$3+AU$51*$D21*AU$3+AU$52*$E21*AU$3,IF($A21+$H$3*35=AU$7,AU$49*$B21*AU$3+AU$50*$C21*AU$3+AU$51*$D21*AU$3+AU$52*$E21*AU$3,IF($A21+$H$3*36=AU$7,AU$49*$B21*AU$3+AU$50*$C21*AU$3+AU$51*$D21*AU$3+AU$52*$E21*AU$3,IF($A21+$H$3*37=AU$7,AU$49*$B21*AU$3+AU$50*$C21*AU$3+AU$51*$D21*AU$3+AU$52*$E21*AU$3,IF($A21+$H$3*38=AU$7,AU$49*$B21*AU$3+AU$50*$C21*AU$3+AU$51*$D21*AU$3+AU$52*$E21*AU$3,IF($A21+$H$3*39=AU$7,AU$49*$B21*AU$3+AU$50*$C21*AU$3+AU$51*$D21*AU$3+AU$52*$E21*AU$3,IF($A21+$H$3*40=AU$7,AU$49*$B21*AU$3+AU$50*$C21*AU$3+AU$51*$D21*AU$3+AU$52*$E21*AU$3,0)))))))))))))))))))))))))))))))))))))))))*Warranty!$AD$47</f>
        <v>1323.1743143335009</v>
      </c>
      <c r="AV21" s="124">
        <f>IF($A21=AV$7,AV$49*$B21+AV$50*$C21+AV$51*$D21+AV$52*$E21,IF($A21+$H$3=AV$7,$A$5*$B21*AV$3+$B$5*$C21*AV$3+$C$5*$D21*AV$3+$D$5*$E21*AV$3,IF($A21+$H$3*2=AV$7,$A$5*$B21*AV$3+$B$5*$C21*AV$3+$C$5*$D21*AV$3+$D$5*$E21*AV$3,IF($A21+$H$3*3=AV$7,$A$5*$B21*AV$3+$B$5*$C21*AV$3+$C$5*$D21*AV$3+$D$5*$E21*AV$3,IF($A21+$H$3*4=AV$7,$A$5*$B21*AV$3+$B$5*$C21*AV$3+$C$5*$D21*AV$3+$D$5*$E21*AV$3,IF($A21+$H$3*5=AV$7,$A$5*$B21*AV$3+$B$5*$C21*AV$3+$C$5*$D21*AV$3+$D$5*$E21*AV$3,IF($A21+$H$3*6=AV$7,$A$5*$B21*AV$3+$B$5*$C21*AV$3+$C$5*$D21*AV$3+$D$5*$E21*AV$3,IF($A21+$H$3*7=AV$7,$A$5*$B21*AV$3+$B$5*$C21*AV$3+$C$5*$D21*AV$3+$D$5*$E21*AV$3,IF($A21+$H$3*8=AV$7,$A$5*$B21*AV$3+$B$5*$C21*AV$3+$C$5*$D21*AV$3+$D$5*$E21*AV$3,IF($A21+$H$3*9=AV$7,$A$5*$B21*AV$3+$B$5*$C21*AV$3+$C$5*$D21*AV$3+$D$5*$E21*AV$3,IF($A21+$H$3*10=AV$7,$A$5*$B21*AV$3+$B$5*$C21*AV$3+$C$5*$D21*AV$3+$D$5*$E21*AV$3,IF($A21+$H$3*11=AV$7,AV$55*$B21*AV$3+AV$56*$C21*AV$3+AV$57*$D21*AV$3+AV$58*$E21*AV$3,IF($A21+$H$3*12=AV$7,AV$55*$B21*AV$3+AV$56*$C21*AV$3+AV$57*$D21*AV$3+AV$58*$E21*AV$3,IF($A21+$H$3*13=AV$7,AV$55*$B21*AV$3+AV$56*$C21*AV$3+AV$57*$D21*AV$3+AV$58*$E21*AV$3,IF($A21+$H$3*14=AV$7,AV$55*$B21*AV$3+AV$56*$C21*AV$3+AV$57*$D21*AV$3+AV$58*$E21*AV$3,IF($A21+$H$3*15=AV$7,AV$55*$B21*AV$3+AV$56*$C21*AV$3+AV$57*$D21*AV$3+AV$58*$E21*AV$3,IF($A21+$H$3*16=AV$7,AV$60*$B21*AV$3+AV$61*$C21*AV$3+AV$62*$D21*AV$3+AV$63*$E21*AV$3,IF($A21+$H$3*17=AV$7,AV$60*$B21*AV$3+AV$61*$C21*AV$3+AV$62*$D21*AV$3+AV$63*$E21*AV$3,IF($A21+$H$3*18=AV$7,AV$60*$B21*AV$3+AV$61*$C21*AV$3+AV$62*$D21*AV$3+AV$63*$E21*AV$3,IF($A21+$H$3*19=AV$7,AV$60*$B21*AV$3+AV$61*$C21*AV$3+AV$62*$D21*AV$3+AV$63*$E21*AV$3,IF($A21+$H$3*20=AV$7,AV$60*$B21*AV$3+AV$61*$C21*AV$3+AV$62*$D21*AV$3+AV$63*$E21*AV$3,IF($A21+$H$3*21=AV$7,AV$49*$B21*AV$3+AV$50*$C21*AV$3+AV$51*$D21*AV$3+AV$52*$E21*AV$3,IF($A21+$H$3*22=AV$7,AV$49*$B21*AV$3+AV$50*$C21*AV$3+AV$51*$D21*AV$3+AV$52*$E21*AV$3,IF($A21+$H$3*23=AV$7,AV$49*$B21*AV$3+AV$50*$C21*AV$3+AV$51*$D21*AV$3+AV$52*$E21*AV$3,IF($A21+$H$3*24=AV$7,AV$49*$B21*AV$3+AV$50*$C21*AV$3+AV$51*$D21*AV$3+AV$52*$E21*AV$3,IF($A21+$H$3*25=AV$7,AV$49*$B21*AV$3+AV$50*$C21*AV$3+AV$51*$D21*AV$3+AV$52*$E21*AV$3,IF($A21+$H$3*26=AV$7,AV$49*$B21*AV$3+AV$50*$C21*AV$3+AV$51*$D21*AV$3+AV$52*$E21*AV$3,IF($A21+$H$3*27=AV$7,AV$49*$B21*AV$3+AV$50*$C21*AV$3+AV$51*$D21*AV$3+AV$52*$E21*AV$3,IF($A21+$H$3*28=AV$7,AV$49*$B21*AV$3+AV$50*$C21*AV$3+AV$51*$D21*AV$3+AV$52*$E21*AV$3,IF($A21+$H$3*29=AV$7,AV$49*$B21*AV$3+AV$50*$C21*AV$3+AV$51*$D21*AV$3+AV$52*$E21*AV$3,IF($A21+$H$3*30=AV$7,AV$49*$B21*AV$3+AV$50*$C21*AV$3+AV$51*$D21*AV$3+AV$52*$E21*AV$3,IF($A21+$H$3*31=AV$7,AV$49*$B21*AV$3+AV$50*$C21*AV$3+AV$51*$D21*AV$3+AV$52*$E21*AV$3,IF($A21+$H$3*32=AV$7,AV$49*$B21*AV$3+AV$50*$C21*AV$3+AV$51*$D21*AV$3+AV$52*$E21*AV$3,IF($A21+$H$3*33=AV$7,AV$49*$B21*AV$3+AV$50*$C21*AV$3+AV$51*$D21*AV$3+AV$52*$E21*AV$3,IF($A21+$H$3*34=AV$7,AV$49*$B21*AV$3+AV$50*$C21*AV$3+AV$51*$D21*AV$3+AV$52*$E21*AV$3,IF($A21+$H$3*35=AV$7,AV$49*$B21*AV$3+AV$50*$C21*AV$3+AV$51*$D21*AV$3+AV$52*$E21*AV$3,IF($A21+$H$3*36=AV$7,AV$49*$B21*AV$3+AV$50*$C21*AV$3+AV$51*$D21*AV$3+AV$52*$E21*AV$3,IF($A21+$H$3*37=AV$7,AV$49*$B21*AV$3+AV$50*$C21*AV$3+AV$51*$D21*AV$3+AV$52*$E21*AV$3,IF($A21+$H$3*38=AV$7,AV$49*$B21*AV$3+AV$50*$C21*AV$3+AV$51*$D21*AV$3+AV$52*$E21*AV$3,IF($A21+$H$3*39=AV$7,AV$49*$B21*AV$3+AV$50*$C21*AV$3+AV$51*$D21*AV$3+AV$52*$E21*AV$3,IF($A21+$H$3*40=AV$7,AV$49*$B21*AV$3+AV$50*$C21*AV$3+AV$51*$D21*AV$3+AV$52*$E21*AV$3,0)))))))))))))))))))))))))))))))))))))))))*Warranty!$AD$47</f>
        <v>1323.1743143335009</v>
      </c>
      <c r="AW21" s="124">
        <f>IF($A21=AW$7,AW$49*$B21+AW$50*$C21+AW$51*$D21+AW$52*$E21,IF($A21+$H$3=AW$7,$A$5*$B21*AW$3+$B$5*$C21*AW$3+$C$5*$D21*AW$3+$D$5*$E21*AW$3,IF($A21+$H$3*2=AW$7,$A$5*$B21*AW$3+$B$5*$C21*AW$3+$C$5*$D21*AW$3+$D$5*$E21*AW$3,IF($A21+$H$3*3=AW$7,$A$5*$B21*AW$3+$B$5*$C21*AW$3+$C$5*$D21*AW$3+$D$5*$E21*AW$3,IF($A21+$H$3*4=AW$7,$A$5*$B21*AW$3+$B$5*$C21*AW$3+$C$5*$D21*AW$3+$D$5*$E21*AW$3,IF($A21+$H$3*5=AW$7,$A$5*$B21*AW$3+$B$5*$C21*AW$3+$C$5*$D21*AW$3+$D$5*$E21*AW$3,IF($A21+$H$3*6=AW$7,$A$5*$B21*AW$3+$B$5*$C21*AW$3+$C$5*$D21*AW$3+$D$5*$E21*AW$3,IF($A21+$H$3*7=AW$7,$A$5*$B21*AW$3+$B$5*$C21*AW$3+$C$5*$D21*AW$3+$D$5*$E21*AW$3,IF($A21+$H$3*8=AW$7,$A$5*$B21*AW$3+$B$5*$C21*AW$3+$C$5*$D21*AW$3+$D$5*$E21*AW$3,IF($A21+$H$3*9=AW$7,$A$5*$B21*AW$3+$B$5*$C21*AW$3+$C$5*$D21*AW$3+$D$5*$E21*AW$3,IF($A21+$H$3*10=AW$7,$A$5*$B21*AW$3+$B$5*$C21*AW$3+$C$5*$D21*AW$3+$D$5*$E21*AW$3,IF($A21+$H$3*11=AW$7,AW$55*$B21*AW$3+AW$56*$C21*AW$3+AW$57*$D21*AW$3+AW$58*$E21*AW$3,IF($A21+$H$3*12=AW$7,AW$55*$B21*AW$3+AW$56*$C21*AW$3+AW$57*$D21*AW$3+AW$58*$E21*AW$3,IF($A21+$H$3*13=AW$7,AW$55*$B21*AW$3+AW$56*$C21*AW$3+AW$57*$D21*AW$3+AW$58*$E21*AW$3,IF($A21+$H$3*14=AW$7,AW$55*$B21*AW$3+AW$56*$C21*AW$3+AW$57*$D21*AW$3+AW$58*$E21*AW$3,IF($A21+$H$3*15=AW$7,AW$55*$B21*AW$3+AW$56*$C21*AW$3+AW$57*$D21*AW$3+AW$58*$E21*AW$3,IF($A21+$H$3*16=AW$7,AW$60*$B21*AW$3+AW$61*$C21*AW$3+AW$62*$D21*AW$3+AW$63*$E21*AW$3,IF($A21+$H$3*17=AW$7,AW$60*$B21*AW$3+AW$61*$C21*AW$3+AW$62*$D21*AW$3+AW$63*$E21*AW$3,IF($A21+$H$3*18=AW$7,AW$60*$B21*AW$3+AW$61*$C21*AW$3+AW$62*$D21*AW$3+AW$63*$E21*AW$3,IF($A21+$H$3*19=AW$7,AW$60*$B21*AW$3+AW$61*$C21*AW$3+AW$62*$D21*AW$3+AW$63*$E21*AW$3,IF($A21+$H$3*20=AW$7,AW$60*$B21*AW$3+AW$61*$C21*AW$3+AW$62*$D21*AW$3+AW$63*$E21*AW$3,IF($A21+$H$3*21=AW$7,AW$49*$B21*AW$3+AW$50*$C21*AW$3+AW$51*$D21*AW$3+AW$52*$E21*AW$3,IF($A21+$H$3*22=AW$7,AW$49*$B21*AW$3+AW$50*$C21*AW$3+AW$51*$D21*AW$3+AW$52*$E21*AW$3,IF($A21+$H$3*23=AW$7,AW$49*$B21*AW$3+AW$50*$C21*AW$3+AW$51*$D21*AW$3+AW$52*$E21*AW$3,IF($A21+$H$3*24=AW$7,AW$49*$B21*AW$3+AW$50*$C21*AW$3+AW$51*$D21*AW$3+AW$52*$E21*AW$3,IF($A21+$H$3*25=AW$7,AW$49*$B21*AW$3+AW$50*$C21*AW$3+AW$51*$D21*AW$3+AW$52*$E21*AW$3,IF($A21+$H$3*26=AW$7,AW$49*$B21*AW$3+AW$50*$C21*AW$3+AW$51*$D21*AW$3+AW$52*$E21*AW$3,IF($A21+$H$3*27=AW$7,AW$49*$B21*AW$3+AW$50*$C21*AW$3+AW$51*$D21*AW$3+AW$52*$E21*AW$3,IF($A21+$H$3*28=AW$7,AW$49*$B21*AW$3+AW$50*$C21*AW$3+AW$51*$D21*AW$3+AW$52*$E21*AW$3,IF($A21+$H$3*29=AW$7,AW$49*$B21*AW$3+AW$50*$C21*AW$3+AW$51*$D21*AW$3+AW$52*$E21*AW$3,IF($A21+$H$3*30=AW$7,AW$49*$B21*AW$3+AW$50*$C21*AW$3+AW$51*$D21*AW$3+AW$52*$E21*AW$3,IF($A21+$H$3*31=AW$7,AW$49*$B21*AW$3+AW$50*$C21*AW$3+AW$51*$D21*AW$3+AW$52*$E21*AW$3,IF($A21+$H$3*32=AW$7,AW$49*$B21*AW$3+AW$50*$C21*AW$3+AW$51*$D21*AW$3+AW$52*$E21*AW$3,IF($A21+$H$3*33=AW$7,AW$49*$B21*AW$3+AW$50*$C21*AW$3+AW$51*$D21*AW$3+AW$52*$E21*AW$3,IF($A21+$H$3*34=AW$7,AW$49*$B21*AW$3+AW$50*$C21*AW$3+AW$51*$D21*AW$3+AW$52*$E21*AW$3,IF($A21+$H$3*35=AW$7,AW$49*$B21*AW$3+AW$50*$C21*AW$3+AW$51*$D21*AW$3+AW$52*$E21*AW$3,IF($A21+$H$3*36=AW$7,AW$49*$B21*AW$3+AW$50*$C21*AW$3+AW$51*$D21*AW$3+AW$52*$E21*AW$3,IF($A21+$H$3*37=AW$7,AW$49*$B21*AW$3+AW$50*$C21*AW$3+AW$51*$D21*AW$3+AW$52*$E21*AW$3,IF($A21+$H$3*38=AW$7,AW$49*$B21*AW$3+AW$50*$C21*AW$3+AW$51*$D21*AW$3+AW$52*$E21*AW$3,IF($A21+$H$3*39=AW$7,AW$49*$B21*AW$3+AW$50*$C21*AW$3+AW$51*$D21*AW$3+AW$52*$E21*AW$3,IF($A21+$H$3*40=AW$7,AW$49*$B21*AW$3+AW$50*$C21*AW$3+AW$51*$D21*AW$3+AW$52*$E21*AW$3,0)))))))))))))))))))))))))))))))))))))))))</f>
        <v>5133.3774888000007</v>
      </c>
      <c r="AX21" s="180">
        <f t="shared" si="1"/>
        <v>531543.92965455726</v>
      </c>
    </row>
    <row r="22" spans="1:50" x14ac:dyDescent="0.2">
      <c r="A22" s="175">
        <f>'QUANTITIES - ALT 2'!A18</f>
        <v>2035</v>
      </c>
      <c r="B22" s="181">
        <f>'QUANTITIES - ALT 1'!L18</f>
        <v>1046</v>
      </c>
      <c r="C22" s="181">
        <f>'QUANTITIES - ALT 1'!M18</f>
        <v>130</v>
      </c>
      <c r="D22" s="181">
        <f>'QUANTITIES - ALT 1'!N18</f>
        <v>34</v>
      </c>
      <c r="E22" s="181">
        <f>'QUANTITIES - ALT 1'!O18</f>
        <v>10</v>
      </c>
      <c r="F22" s="177">
        <f t="shared" si="2"/>
        <v>1220</v>
      </c>
      <c r="G22" s="171"/>
      <c r="H22" s="182">
        <f t="shared" si="11"/>
        <v>437228.84098400001</v>
      </c>
      <c r="I22" s="181">
        <f t="shared" si="12"/>
        <v>52833.144519999994</v>
      </c>
      <c r="J22" s="181">
        <f t="shared" si="13"/>
        <v>18091.920335999996</v>
      </c>
      <c r="K22" s="181">
        <f t="shared" si="14"/>
        <v>5183.8430399999997</v>
      </c>
      <c r="L22" s="183">
        <f t="shared" si="4"/>
        <v>513337.74887999997</v>
      </c>
      <c r="N22" s="158">
        <f t="shared" si="5"/>
        <v>0</v>
      </c>
      <c r="O22" s="158">
        <f t="shared" si="5"/>
        <v>0</v>
      </c>
      <c r="P22" s="158">
        <f t="shared" si="5"/>
        <v>0</v>
      </c>
      <c r="Q22" s="124">
        <f t="shared" si="5"/>
        <v>0</v>
      </c>
      <c r="R22" s="124">
        <f t="shared" si="8"/>
        <v>0</v>
      </c>
      <c r="S22" s="124">
        <f t="shared" si="15"/>
        <v>0</v>
      </c>
      <c r="T22" s="124">
        <f t="shared" si="18"/>
        <v>0</v>
      </c>
      <c r="U22" s="124">
        <f t="shared" si="21"/>
        <v>0</v>
      </c>
      <c r="V22" s="124">
        <f t="shared" si="24"/>
        <v>0</v>
      </c>
      <c r="W22" s="124">
        <f t="shared" si="27"/>
        <v>0</v>
      </c>
      <c r="X22" s="124">
        <f t="shared" si="30"/>
        <v>0</v>
      </c>
      <c r="Y22" s="124">
        <f t="shared" si="32"/>
        <v>0</v>
      </c>
      <c r="Z22" s="124">
        <f t="shared" si="34"/>
        <v>0</v>
      </c>
      <c r="AA22" s="124">
        <f t="shared" si="36"/>
        <v>0</v>
      </c>
      <c r="AB22" s="124">
        <f t="shared" si="38"/>
        <v>0</v>
      </c>
      <c r="AC22" s="124">
        <f t="shared" ref="AC22:AC45" si="40">IF($A22=AC$7,AC$49*$B22+AC$50*$C22+AC$51*$D22+AC$52*$E22,IF($A22+$H$3=AC$7,$A$5*$B22*AC$3+$B$5*$C22*AC$3+$C$5*$D22*AC$3+$D$5*$E22*AC$3,IF($A22+$H$3*2=AC$7,$A$5*$B22*AC$3+$B$5*$C22*AC$3+$C$5*$D22*AC$3+$D$5*$E22*AC$3,IF($A22+$H$3*3=AC$7,$A$5*$B22*AC$3+$B$5*$C22*AC$3+$C$5*$D22*AC$3+$D$5*$E22*AC$3,IF($A22+$H$3*4=AC$7,$A$5*$B22*AC$3+$B$5*$C22*AC$3+$C$5*$D22*AC$3+$D$5*$E22*AC$3,IF($A22+$H$3*5=AC$7,$A$5*$B22*AC$3+$B$5*$C22*AC$3+$C$5*$D22*AC$3+$D$5*$E22*AC$3,IF($A22+$H$3*6=AC$7,$A$5*$B22*AC$3+$B$5*$C22*AC$3+$C$5*$D22*AC$3+$D$5*$E22*AC$3,IF($A22+$H$3*7=AC$7,$A$5*$B22*AC$3+$B$5*$C22*AC$3+$C$5*$D22*AC$3+$D$5*$E22*AC$3,IF($A22+$H$3*8=AC$7,$A$5*$B22*AC$3+$B$5*$C22*AC$3+$C$5*$D22*AC$3+$D$5*$E22*AC$3,IF($A22+$H$3*9=AC$7,$A$5*$B22*AC$3+$B$5*$C22*AC$3+$C$5*$D22*AC$3+$D$5*$E22*AC$3,IF($A22+$H$3*10=AC$7,$A$5*$B22*AC$3+$B$5*$C22*AC$3+$C$5*$D22*AC$3+$D$5*$E22*AC$3,IF($A22+$H$3*11=AC$7,AC$55*$B22*AC$3+AC$56*$C22*AC$3+AC$57*$D22*AC$3+AC$58*$E22*AC$3,IF($A22+$H$3*12=AC$7,AC$55*$B22*AC$3+AC$56*$C22*AC$3+AC$57*$D22*AC$3+AC$58*$E22*AC$3,IF($A22+$H$3*13=AC$7,AC$55*$B22*AC$3+AC$56*$C22*AC$3+AC$57*$D22*AC$3+AC$58*$E22*AC$3,IF($A22+$H$3*14=AC$7,AC$55*$B22*AC$3+AC$56*$C22*AC$3+AC$57*$D22*AC$3+AC$58*$E22*AC$3,IF($A22+$H$3*15=AC$7,AC$55*$B22*AC$3+AC$56*$C22*AC$3+AC$57*$D22*AC$3+AC$58*$E22*AC$3,IF($A22+$H$3*16=AC$7,AC$60*$B22*AC$3+AC$61*$C22*AC$3+AC$62*$D22*AC$3+AC$63*$E22*AC$3,IF($A22+$H$3*17=AC$7,AC$60*$B22*AC$3+AC$61*$C22*AC$3+AC$62*$D22*AC$3+AC$63*$E22*AC$3,IF($A22+$H$3*18=AC$7,AC$60*$B22*AC$3+AC$61*$C22*AC$3+AC$62*$D22*AC$3+AC$63*$E22*AC$3,IF($A22+$H$3*19=AC$7,AC$60*$B22*AC$3+AC$61*$C22*AC$3+AC$62*$D22*AC$3+AC$63*$E22*AC$3,IF($A22+$H$3*20=AC$7,AC$60*$B22*AC$3+AC$61*$C22*AC$3+AC$62*$D22*AC$3+AC$63*$E22*AC$3,IF($A22+$H$3*21=AC$7,AC$49*$B22*AC$3+AC$50*$C22*AC$3+AC$51*$D22*AC$3+AC$52*$E22*AC$3,IF($A22+$H$3*22=AC$7,AC$49*$B22*AC$3+AC$50*$C22*AC$3+AC$51*$D22*AC$3+AC$52*$E22*AC$3,IF($A22+$H$3*23=AC$7,AC$49*$B22*AC$3+AC$50*$C22*AC$3+AC$51*$D22*AC$3+AC$52*$E22*AC$3,IF($A22+$H$3*24=AC$7,AC$49*$B22*AC$3+AC$50*$C22*AC$3+AC$51*$D22*AC$3+AC$52*$E22*AC$3,IF($A22+$H$3*25=AC$7,AC$49*$B22*AC$3+AC$50*$C22*AC$3+AC$51*$D22*AC$3+AC$52*$E22*AC$3,IF($A22+$H$3*26=AC$7,AC$49*$B22*AC$3+AC$50*$C22*AC$3+AC$51*$D22*AC$3+AC$52*$E22*AC$3,IF($A22+$H$3*27=AC$7,AC$49*$B22*AC$3+AC$50*$C22*AC$3+AC$51*$D22*AC$3+AC$52*$E22*AC$3,IF($A22+$H$3*28=AC$7,AC$49*$B22*AC$3+AC$50*$C22*AC$3+AC$51*$D22*AC$3+AC$52*$E22*AC$3,IF($A22+$H$3*29=AC$7,AC$49*$B22*AC$3+AC$50*$C22*AC$3+AC$51*$D22*AC$3+AC$52*$E22*AC$3,IF($A22+$H$3*30=AC$7,AC$49*$B22*AC$3+AC$50*$C22*AC$3+AC$51*$D22*AC$3+AC$52*$E22*AC$3,IF($A22+$H$3*31=AC$7,AC$49*$B22*AC$3+AC$50*$C22*AC$3+AC$51*$D22*AC$3+AC$52*$E22*AC$3,IF($A22+$H$3*32=AC$7,AC$49*$B22*AC$3+AC$50*$C22*AC$3+AC$51*$D22*AC$3+AC$52*$E22*AC$3,IF($A22+$H$3*33=AC$7,AC$49*$B22*AC$3+AC$50*$C22*AC$3+AC$51*$D22*AC$3+AC$52*$E22*AC$3,IF($A22+$H$3*34=AC$7,AC$49*$B22*AC$3+AC$50*$C22*AC$3+AC$51*$D22*AC$3+AC$52*$E22*AC$3,IF($A22+$H$3*35=AC$7,AC$49*$B22*AC$3+AC$50*$C22*AC$3+AC$51*$D22*AC$3+AC$52*$E22*AC$3,IF($A22+$H$3*36=AC$7,AC$49*$B22*AC$3+AC$50*$C22*AC$3+AC$51*$D22*AC$3+AC$52*$E22*AC$3,IF($A22+$H$3*37=AC$7,AC$49*$B22*AC$3+AC$50*$C22*AC$3+AC$51*$D22*AC$3+AC$52*$E22*AC$3,IF($A22+$H$3*38=AC$7,AC$49*$B22*AC$3+AC$50*$C22*AC$3+AC$51*$D22*AC$3+AC$52*$E22*AC$3,IF($A22+$H$3*39=AC$7,AC$49*$B22*AC$3+AC$50*$C22*AC$3+AC$51*$D22*AC$3+AC$52*$E22*AC$3,IF($A22+$H$3*40=AC$7,AC$49*$B22*AC$3+AC$50*$C22*AC$3+AC$51*$D22*AC$3+AC$52*$E22*AC$3,0)))))))))))))))))))))))))))))))))))))))))</f>
        <v>513337.74887999997</v>
      </c>
      <c r="AD22" s="124">
        <f t="shared" ref="AD22:AM22" si="41">IF($A22=AD$7,AD$49*$B22+AD$50*$C22+AD$51*$D22+AD$52*$E22,IF($A22+$H$3=AD$7,$A$5*$B22*AD$3+$B$5*$C22*AD$3+$C$5*$D22*AD$3+$D$5*$E22*AD$3,IF($A22+$H$3*2=AD$7,$A$5*$B22*AD$3+$B$5*$C22*AD$3+$C$5*$D22*AD$3+$D$5*$E22*AD$3,IF($A22+$H$3*3=AD$7,$A$5*$B22*AD$3+$B$5*$C22*AD$3+$C$5*$D22*AD$3+$D$5*$E22*AD$3,IF($A22+$H$3*4=AD$7,$A$5*$B22*AD$3+$B$5*$C22*AD$3+$C$5*$D22*AD$3+$D$5*$E22*AD$3,IF($A22+$H$3*5=AD$7,$A$5*$B22*AD$3+$B$5*$C22*AD$3+$C$5*$D22*AD$3+$D$5*$E22*AD$3,IF($A22+$H$3*6=AD$7,$A$5*$B22*AD$3+$B$5*$C22*AD$3+$C$5*$D22*AD$3+$D$5*$E22*AD$3,IF($A22+$H$3*7=AD$7,$A$5*$B22*AD$3+$B$5*$C22*AD$3+$C$5*$D22*AD$3+$D$5*$E22*AD$3,IF($A22+$H$3*8=AD$7,$A$5*$B22*AD$3+$B$5*$C22*AD$3+$C$5*$D22*AD$3+$D$5*$E22*AD$3,IF($A22+$H$3*9=AD$7,$A$5*$B22*AD$3+$B$5*$C22*AD$3+$C$5*$D22*AD$3+$D$5*$E22*AD$3,IF($A22+$H$3*10=AD$7,$A$5*$B22*AD$3+$B$5*$C22*AD$3+$C$5*$D22*AD$3+$D$5*$E22*AD$3,IF($A22+$H$3*11=AD$7,AD$55*$B22*AD$3+AD$56*$C22*AD$3+AD$57*$D22*AD$3+AD$58*$E22*AD$3,IF($A22+$H$3*12=AD$7,AD$55*$B22*AD$3+AD$56*$C22*AD$3+AD$57*$D22*AD$3+AD$58*$E22*AD$3,IF($A22+$H$3*13=AD$7,AD$55*$B22*AD$3+AD$56*$C22*AD$3+AD$57*$D22*AD$3+AD$58*$E22*AD$3,IF($A22+$H$3*14=AD$7,AD$55*$B22*AD$3+AD$56*$C22*AD$3+AD$57*$D22*AD$3+AD$58*$E22*AD$3,IF($A22+$H$3*15=AD$7,AD$55*$B22*AD$3+AD$56*$C22*AD$3+AD$57*$D22*AD$3+AD$58*$E22*AD$3,IF($A22+$H$3*16=AD$7,AD$60*$B22*AD$3+AD$61*$C22*AD$3+AD$62*$D22*AD$3+AD$63*$E22*AD$3,IF($A22+$H$3*17=AD$7,AD$60*$B22*AD$3+AD$61*$C22*AD$3+AD$62*$D22*AD$3+AD$63*$E22*AD$3,IF($A22+$H$3*18=AD$7,AD$60*$B22*AD$3+AD$61*$C22*AD$3+AD$62*$D22*AD$3+AD$63*$E22*AD$3,IF($A22+$H$3*19=AD$7,AD$60*$B22*AD$3+AD$61*$C22*AD$3+AD$62*$D22*AD$3+AD$63*$E22*AD$3,IF($A22+$H$3*20=AD$7,AD$60*$B22*AD$3+AD$61*$C22*AD$3+AD$62*$D22*AD$3+AD$63*$E22*AD$3,IF($A22+$H$3*21=AD$7,AD$49*$B22*AD$3+AD$50*$C22*AD$3+AD$51*$D22*AD$3+AD$52*$E22*AD$3,IF($A22+$H$3*22=AD$7,AD$49*$B22*AD$3+AD$50*$C22*AD$3+AD$51*$D22*AD$3+AD$52*$E22*AD$3,IF($A22+$H$3*23=AD$7,AD$49*$B22*AD$3+AD$50*$C22*AD$3+AD$51*$D22*AD$3+AD$52*$E22*AD$3,IF($A22+$H$3*24=AD$7,AD$49*$B22*AD$3+AD$50*$C22*AD$3+AD$51*$D22*AD$3+AD$52*$E22*AD$3,IF($A22+$H$3*25=AD$7,AD$49*$B22*AD$3+AD$50*$C22*AD$3+AD$51*$D22*AD$3+AD$52*$E22*AD$3,IF($A22+$H$3*26=AD$7,AD$49*$B22*AD$3+AD$50*$C22*AD$3+AD$51*$D22*AD$3+AD$52*$E22*AD$3,IF($A22+$H$3*27=AD$7,AD$49*$B22*AD$3+AD$50*$C22*AD$3+AD$51*$D22*AD$3+AD$52*$E22*AD$3,IF($A22+$H$3*28=AD$7,AD$49*$B22*AD$3+AD$50*$C22*AD$3+AD$51*$D22*AD$3+AD$52*$E22*AD$3,IF($A22+$H$3*29=AD$7,AD$49*$B22*AD$3+AD$50*$C22*AD$3+AD$51*$D22*AD$3+AD$52*$E22*AD$3,IF($A22+$H$3*30=AD$7,AD$49*$B22*AD$3+AD$50*$C22*AD$3+AD$51*$D22*AD$3+AD$52*$E22*AD$3,IF($A22+$H$3*31=AD$7,AD$49*$B22*AD$3+AD$50*$C22*AD$3+AD$51*$D22*AD$3+AD$52*$E22*AD$3,IF($A22+$H$3*32=AD$7,AD$49*$B22*AD$3+AD$50*$C22*AD$3+AD$51*$D22*AD$3+AD$52*$E22*AD$3,IF($A22+$H$3*33=AD$7,AD$49*$B22*AD$3+AD$50*$C22*AD$3+AD$51*$D22*AD$3+AD$52*$E22*AD$3,IF($A22+$H$3*34=AD$7,AD$49*$B22*AD$3+AD$50*$C22*AD$3+AD$51*$D22*AD$3+AD$52*$E22*AD$3,IF($A22+$H$3*35=AD$7,AD$49*$B22*AD$3+AD$50*$C22*AD$3+AD$51*$D22*AD$3+AD$52*$E22*AD$3,IF($A22+$H$3*36=AD$7,AD$49*$B22*AD$3+AD$50*$C22*AD$3+AD$51*$D22*AD$3+AD$52*$E22*AD$3,IF($A22+$H$3*37=AD$7,AD$49*$B22*AD$3+AD$50*$C22*AD$3+AD$51*$D22*AD$3+AD$52*$E22*AD$3,IF($A22+$H$3*38=AD$7,AD$49*$B22*AD$3+AD$50*$C22*AD$3+AD$51*$D22*AD$3+AD$52*$E22*AD$3,IF($A22+$H$3*39=AD$7,AD$49*$B22*AD$3+AD$50*$C22*AD$3+AD$51*$D22*AD$3+AD$52*$E22*AD$3,IF($A22+$H$3*40=AD$7,AD$49*$B22*AD$3+AD$50*$C22*AD$3+AD$51*$D22*AD$3+AD$52*$E22*AD$3,0)))))))))))))))))))))))))))))))))))))))))*0</f>
        <v>0</v>
      </c>
      <c r="AE22" s="124">
        <f t="shared" si="41"/>
        <v>0</v>
      </c>
      <c r="AF22" s="124">
        <f t="shared" si="41"/>
        <v>0</v>
      </c>
      <c r="AG22" s="124">
        <f t="shared" si="41"/>
        <v>0</v>
      </c>
      <c r="AH22" s="124">
        <f t="shared" si="41"/>
        <v>0</v>
      </c>
      <c r="AI22" s="124">
        <f t="shared" si="41"/>
        <v>0</v>
      </c>
      <c r="AJ22" s="124">
        <f t="shared" si="41"/>
        <v>0</v>
      </c>
      <c r="AK22" s="124">
        <f t="shared" si="41"/>
        <v>0</v>
      </c>
      <c r="AL22" s="124">
        <f t="shared" si="41"/>
        <v>0</v>
      </c>
      <c r="AM22" s="124">
        <f t="shared" si="41"/>
        <v>0</v>
      </c>
      <c r="AN22" s="124">
        <f>IF($A22=AN$7,AN$49*$B22+AN$50*$C22+AN$51*$D22+AN$52*$E22,IF($A22+$H$3=AN$7,$A$5*$B22*AN$3+$B$5*$C22*AN$3+$C$5*$D22*AN$3+$D$5*$E22*AN$3,IF($A22+$H$3*2=AN$7,$A$5*$B22*AN$3+$B$5*$C22*AN$3+$C$5*$D22*AN$3+$D$5*$E22*AN$3,IF($A22+$H$3*3=AN$7,$A$5*$B22*AN$3+$B$5*$C22*AN$3+$C$5*$D22*AN$3+$D$5*$E22*AN$3,IF($A22+$H$3*4=AN$7,$A$5*$B22*AN$3+$B$5*$C22*AN$3+$C$5*$D22*AN$3+$D$5*$E22*AN$3,IF($A22+$H$3*5=AN$7,$A$5*$B22*AN$3+$B$5*$C22*AN$3+$C$5*$D22*AN$3+$D$5*$E22*AN$3,IF($A22+$H$3*6=AN$7,$A$5*$B22*AN$3+$B$5*$C22*AN$3+$C$5*$D22*AN$3+$D$5*$E22*AN$3,IF($A22+$H$3*7=AN$7,$A$5*$B22*AN$3+$B$5*$C22*AN$3+$C$5*$D22*AN$3+$D$5*$E22*AN$3,IF($A22+$H$3*8=AN$7,$A$5*$B22*AN$3+$B$5*$C22*AN$3+$C$5*$D22*AN$3+$D$5*$E22*AN$3,IF($A22+$H$3*9=AN$7,$A$5*$B22*AN$3+$B$5*$C22*AN$3+$C$5*$D22*AN$3+$D$5*$E22*AN$3,IF($A22+$H$3*10=AN$7,$A$5*$B22*AN$3+$B$5*$C22*AN$3+$C$5*$D22*AN$3+$D$5*$E22*AN$3,IF($A22+$H$3*11=AN$7,AN$55*$B22*AN$3+AN$56*$C22*AN$3+AN$57*$D22*AN$3+AN$58*$E22*AN$3,IF($A22+$H$3*12=AN$7,AN$55*$B22*AN$3+AN$56*$C22*AN$3+AN$57*$D22*AN$3+AN$58*$E22*AN$3,IF($A22+$H$3*13=AN$7,AN$55*$B22*AN$3+AN$56*$C22*AN$3+AN$57*$D22*AN$3+AN$58*$E22*AN$3,IF($A22+$H$3*14=AN$7,AN$55*$B22*AN$3+AN$56*$C22*AN$3+AN$57*$D22*AN$3+AN$58*$E22*AN$3,IF($A22+$H$3*15=AN$7,AN$55*$B22*AN$3+AN$56*$C22*AN$3+AN$57*$D22*AN$3+AN$58*$E22*AN$3,IF($A22+$H$3*16=AN$7,AN$60*$B22*AN$3+AN$61*$C22*AN$3+AN$62*$D22*AN$3+AN$63*$E22*AN$3,IF($A22+$H$3*17=AN$7,AN$60*$B22*AN$3+AN$61*$C22*AN$3+AN$62*$D22*AN$3+AN$63*$E22*AN$3,IF($A22+$H$3*18=AN$7,AN$60*$B22*AN$3+AN$61*$C22*AN$3+AN$62*$D22*AN$3+AN$63*$E22*AN$3,IF($A22+$H$3*19=AN$7,AN$60*$B22*AN$3+AN$61*$C22*AN$3+AN$62*$D22*AN$3+AN$63*$E22*AN$3,IF($A22+$H$3*20=AN$7,AN$60*$B22*AN$3+AN$61*$C22*AN$3+AN$62*$D22*AN$3+AN$63*$E22*AN$3,IF($A22+$H$3*21=AN$7,AN$49*$B22*AN$3+AN$50*$C22*AN$3+AN$51*$D22*AN$3+AN$52*$E22*AN$3,IF($A22+$H$3*22=AN$7,AN$49*$B22*AN$3+AN$50*$C22*AN$3+AN$51*$D22*AN$3+AN$52*$E22*AN$3,IF($A22+$H$3*23=AN$7,AN$49*$B22*AN$3+AN$50*$C22*AN$3+AN$51*$D22*AN$3+AN$52*$E22*AN$3,IF($A22+$H$3*24=AN$7,AN$49*$B22*AN$3+AN$50*$C22*AN$3+AN$51*$D22*AN$3+AN$52*$E22*AN$3,IF($A22+$H$3*25=AN$7,AN$49*$B22*AN$3+AN$50*$C22*AN$3+AN$51*$D22*AN$3+AN$52*$E22*AN$3,IF($A22+$H$3*26=AN$7,AN$49*$B22*AN$3+AN$50*$C22*AN$3+AN$51*$D22*AN$3+AN$52*$E22*AN$3,IF($A22+$H$3*27=AN$7,AN$49*$B22*AN$3+AN$50*$C22*AN$3+AN$51*$D22*AN$3+AN$52*$E22*AN$3,IF($A22+$H$3*28=AN$7,AN$49*$B22*AN$3+AN$50*$C22*AN$3+AN$51*$D22*AN$3+AN$52*$E22*AN$3,IF($A22+$H$3*29=AN$7,AN$49*$B22*AN$3+AN$50*$C22*AN$3+AN$51*$D22*AN$3+AN$52*$E22*AN$3,IF($A22+$H$3*30=AN$7,AN$49*$B22*AN$3+AN$50*$C22*AN$3+AN$51*$D22*AN$3+AN$52*$E22*AN$3,IF($A22+$H$3*31=AN$7,AN$49*$B22*AN$3+AN$50*$C22*AN$3+AN$51*$D22*AN$3+AN$52*$E22*AN$3,IF($A22+$H$3*32=AN$7,AN$49*$B22*AN$3+AN$50*$C22*AN$3+AN$51*$D22*AN$3+AN$52*$E22*AN$3,IF($A22+$H$3*33=AN$7,AN$49*$B22*AN$3+AN$50*$C22*AN$3+AN$51*$D22*AN$3+AN$52*$E22*AN$3,IF($A22+$H$3*34=AN$7,AN$49*$B22*AN$3+AN$50*$C22*AN$3+AN$51*$D22*AN$3+AN$52*$E22*AN$3,IF($A22+$H$3*35=AN$7,AN$49*$B22*AN$3+AN$50*$C22*AN$3+AN$51*$D22*AN$3+AN$52*$E22*AN$3,IF($A22+$H$3*36=AN$7,AN$49*$B22*AN$3+AN$50*$C22*AN$3+AN$51*$D22*AN$3+AN$52*$E22*AN$3,IF($A22+$H$3*37=AN$7,AN$49*$B22*AN$3+AN$50*$C22*AN$3+AN$51*$D22*AN$3+AN$52*$E22*AN$3,IF($A22+$H$3*38=AN$7,AN$49*$B22*AN$3+AN$50*$C22*AN$3+AN$51*$D22*AN$3+AN$52*$E22*AN$3,IF($A22+$H$3*39=AN$7,AN$49*$B22*AN$3+AN$50*$C22*AN$3+AN$51*$D22*AN$3+AN$52*$E22*AN$3,IF($A22+$H$3*40=AN$7,AN$49*$B22*AN$3+AN$50*$C22*AN$3+AN$51*$D22*AN$3+AN$52*$E22*AN$3,0)))))))))))))))))))))))))))))))))))))))))*Warranty!$AC$47</f>
        <v>1291.3863428179816</v>
      </c>
      <c r="AO22" s="124">
        <f>IF($A22=AO$7,AO$49*$B22+AO$50*$C22+AO$51*$D22+AO$52*$E22,IF($A22+$H$3=AO$7,$A$5*$B22*AO$3+$B$5*$C22*AO$3+$C$5*$D22*AO$3+$D$5*$E22*AO$3,IF($A22+$H$3*2=AO$7,$A$5*$B22*AO$3+$B$5*$C22*AO$3+$C$5*$D22*AO$3+$D$5*$E22*AO$3,IF($A22+$H$3*3=AO$7,$A$5*$B22*AO$3+$B$5*$C22*AO$3+$C$5*$D22*AO$3+$D$5*$E22*AO$3,IF($A22+$H$3*4=AO$7,$A$5*$B22*AO$3+$B$5*$C22*AO$3+$C$5*$D22*AO$3+$D$5*$E22*AO$3,IF($A22+$H$3*5=AO$7,$A$5*$B22*AO$3+$B$5*$C22*AO$3+$C$5*$D22*AO$3+$D$5*$E22*AO$3,IF($A22+$H$3*6=AO$7,$A$5*$B22*AO$3+$B$5*$C22*AO$3+$C$5*$D22*AO$3+$D$5*$E22*AO$3,IF($A22+$H$3*7=AO$7,$A$5*$B22*AO$3+$B$5*$C22*AO$3+$C$5*$D22*AO$3+$D$5*$E22*AO$3,IF($A22+$H$3*8=AO$7,$A$5*$B22*AO$3+$B$5*$C22*AO$3+$C$5*$D22*AO$3+$D$5*$E22*AO$3,IF($A22+$H$3*9=AO$7,$A$5*$B22*AO$3+$B$5*$C22*AO$3+$C$5*$D22*AO$3+$D$5*$E22*AO$3,IF($A22+$H$3*10=AO$7,$A$5*$B22*AO$3+$B$5*$C22*AO$3+$C$5*$D22*AO$3+$D$5*$E22*AO$3,IF($A22+$H$3*11=AO$7,AO$55*$B22*AO$3+AO$56*$C22*AO$3+AO$57*$D22*AO$3+AO$58*$E22*AO$3,IF($A22+$H$3*12=AO$7,AO$55*$B22*AO$3+AO$56*$C22*AO$3+AO$57*$D22*AO$3+AO$58*$E22*AO$3,IF($A22+$H$3*13=AO$7,AO$55*$B22*AO$3+AO$56*$C22*AO$3+AO$57*$D22*AO$3+AO$58*$E22*AO$3,IF($A22+$H$3*14=AO$7,AO$55*$B22*AO$3+AO$56*$C22*AO$3+AO$57*$D22*AO$3+AO$58*$E22*AO$3,IF($A22+$H$3*15=AO$7,AO$55*$B22*AO$3+AO$56*$C22*AO$3+AO$57*$D22*AO$3+AO$58*$E22*AO$3,IF($A22+$H$3*16=AO$7,AO$60*$B22*AO$3+AO$61*$C22*AO$3+AO$62*$D22*AO$3+AO$63*$E22*AO$3,IF($A22+$H$3*17=AO$7,AO$60*$B22*AO$3+AO$61*$C22*AO$3+AO$62*$D22*AO$3+AO$63*$E22*AO$3,IF($A22+$H$3*18=AO$7,AO$60*$B22*AO$3+AO$61*$C22*AO$3+AO$62*$D22*AO$3+AO$63*$E22*AO$3,IF($A22+$H$3*19=AO$7,AO$60*$B22*AO$3+AO$61*$C22*AO$3+AO$62*$D22*AO$3+AO$63*$E22*AO$3,IF($A22+$H$3*20=AO$7,AO$60*$B22*AO$3+AO$61*$C22*AO$3+AO$62*$D22*AO$3+AO$63*$E22*AO$3,IF($A22+$H$3*21=AO$7,AO$49*$B22*AO$3+AO$50*$C22*AO$3+AO$51*$D22*AO$3+AO$52*$E22*AO$3,IF($A22+$H$3*22=AO$7,AO$49*$B22*AO$3+AO$50*$C22*AO$3+AO$51*$D22*AO$3+AO$52*$E22*AO$3,IF($A22+$H$3*23=AO$7,AO$49*$B22*AO$3+AO$50*$C22*AO$3+AO$51*$D22*AO$3+AO$52*$E22*AO$3,IF($A22+$H$3*24=AO$7,AO$49*$B22*AO$3+AO$50*$C22*AO$3+AO$51*$D22*AO$3+AO$52*$E22*AO$3,IF($A22+$H$3*25=AO$7,AO$49*$B22*AO$3+AO$50*$C22*AO$3+AO$51*$D22*AO$3+AO$52*$E22*AO$3,IF($A22+$H$3*26=AO$7,AO$49*$B22*AO$3+AO$50*$C22*AO$3+AO$51*$D22*AO$3+AO$52*$E22*AO$3,IF($A22+$H$3*27=AO$7,AO$49*$B22*AO$3+AO$50*$C22*AO$3+AO$51*$D22*AO$3+AO$52*$E22*AO$3,IF($A22+$H$3*28=AO$7,AO$49*$B22*AO$3+AO$50*$C22*AO$3+AO$51*$D22*AO$3+AO$52*$E22*AO$3,IF($A22+$H$3*29=AO$7,AO$49*$B22*AO$3+AO$50*$C22*AO$3+AO$51*$D22*AO$3+AO$52*$E22*AO$3,IF($A22+$H$3*30=AO$7,AO$49*$B22*AO$3+AO$50*$C22*AO$3+AO$51*$D22*AO$3+AO$52*$E22*AO$3,IF($A22+$H$3*31=AO$7,AO$49*$B22*AO$3+AO$50*$C22*AO$3+AO$51*$D22*AO$3+AO$52*$E22*AO$3,IF($A22+$H$3*32=AO$7,AO$49*$B22*AO$3+AO$50*$C22*AO$3+AO$51*$D22*AO$3+AO$52*$E22*AO$3,IF($A22+$H$3*33=AO$7,AO$49*$B22*AO$3+AO$50*$C22*AO$3+AO$51*$D22*AO$3+AO$52*$E22*AO$3,IF($A22+$H$3*34=AO$7,AO$49*$B22*AO$3+AO$50*$C22*AO$3+AO$51*$D22*AO$3+AO$52*$E22*AO$3,IF($A22+$H$3*35=AO$7,AO$49*$B22*AO$3+AO$50*$C22*AO$3+AO$51*$D22*AO$3+AO$52*$E22*AO$3,IF($A22+$H$3*36=AO$7,AO$49*$B22*AO$3+AO$50*$C22*AO$3+AO$51*$D22*AO$3+AO$52*$E22*AO$3,IF($A22+$H$3*37=AO$7,AO$49*$B22*AO$3+AO$50*$C22*AO$3+AO$51*$D22*AO$3+AO$52*$E22*AO$3,IF($A22+$H$3*38=AO$7,AO$49*$B22*AO$3+AO$50*$C22*AO$3+AO$51*$D22*AO$3+AO$52*$E22*AO$3,IF($A22+$H$3*39=AO$7,AO$49*$B22*AO$3+AO$50*$C22*AO$3+AO$51*$D22*AO$3+AO$52*$E22*AO$3,IF($A22+$H$3*40=AO$7,AO$49*$B22*AO$3+AO$50*$C22*AO$3+AO$51*$D22*AO$3+AO$52*$E22*AO$3,0)))))))))))))))))))))))))))))))))))))))))*Warranty!$AC$47</f>
        <v>1291.3863428179816</v>
      </c>
      <c r="AP22" s="124">
        <f>IF($A22=AP$7,AP$49*$B22+AP$50*$C22+AP$51*$D22+AP$52*$E22,IF($A22+$H$3=AP$7,$A$5*$B22*AP$3+$B$5*$C22*AP$3+$C$5*$D22*AP$3+$D$5*$E22*AP$3,IF($A22+$H$3*2=AP$7,$A$5*$B22*AP$3+$B$5*$C22*AP$3+$C$5*$D22*AP$3+$D$5*$E22*AP$3,IF($A22+$H$3*3=AP$7,$A$5*$B22*AP$3+$B$5*$C22*AP$3+$C$5*$D22*AP$3+$D$5*$E22*AP$3,IF($A22+$H$3*4=AP$7,$A$5*$B22*AP$3+$B$5*$C22*AP$3+$C$5*$D22*AP$3+$D$5*$E22*AP$3,IF($A22+$H$3*5=AP$7,$A$5*$B22*AP$3+$B$5*$C22*AP$3+$C$5*$D22*AP$3+$D$5*$E22*AP$3,IF($A22+$H$3*6=AP$7,$A$5*$B22*AP$3+$B$5*$C22*AP$3+$C$5*$D22*AP$3+$D$5*$E22*AP$3,IF($A22+$H$3*7=AP$7,$A$5*$B22*AP$3+$B$5*$C22*AP$3+$C$5*$D22*AP$3+$D$5*$E22*AP$3,IF($A22+$H$3*8=AP$7,$A$5*$B22*AP$3+$B$5*$C22*AP$3+$C$5*$D22*AP$3+$D$5*$E22*AP$3,IF($A22+$H$3*9=AP$7,$A$5*$B22*AP$3+$B$5*$C22*AP$3+$C$5*$D22*AP$3+$D$5*$E22*AP$3,IF($A22+$H$3*10=AP$7,$A$5*$B22*AP$3+$B$5*$C22*AP$3+$C$5*$D22*AP$3+$D$5*$E22*AP$3,IF($A22+$H$3*11=AP$7,AP$55*$B22*AP$3+AP$56*$C22*AP$3+AP$57*$D22*AP$3+AP$58*$E22*AP$3,IF($A22+$H$3*12=AP$7,AP$55*$B22*AP$3+AP$56*$C22*AP$3+AP$57*$D22*AP$3+AP$58*$E22*AP$3,IF($A22+$H$3*13=AP$7,AP$55*$B22*AP$3+AP$56*$C22*AP$3+AP$57*$D22*AP$3+AP$58*$E22*AP$3,IF($A22+$H$3*14=AP$7,AP$55*$B22*AP$3+AP$56*$C22*AP$3+AP$57*$D22*AP$3+AP$58*$E22*AP$3,IF($A22+$H$3*15=AP$7,AP$55*$B22*AP$3+AP$56*$C22*AP$3+AP$57*$D22*AP$3+AP$58*$E22*AP$3,IF($A22+$H$3*16=AP$7,AP$60*$B22*AP$3+AP$61*$C22*AP$3+AP$62*$D22*AP$3+AP$63*$E22*AP$3,IF($A22+$H$3*17=AP$7,AP$60*$B22*AP$3+AP$61*$C22*AP$3+AP$62*$D22*AP$3+AP$63*$E22*AP$3,IF($A22+$H$3*18=AP$7,AP$60*$B22*AP$3+AP$61*$C22*AP$3+AP$62*$D22*AP$3+AP$63*$E22*AP$3,IF($A22+$H$3*19=AP$7,AP$60*$B22*AP$3+AP$61*$C22*AP$3+AP$62*$D22*AP$3+AP$63*$E22*AP$3,IF($A22+$H$3*20=AP$7,AP$60*$B22*AP$3+AP$61*$C22*AP$3+AP$62*$D22*AP$3+AP$63*$E22*AP$3,IF($A22+$H$3*21=AP$7,AP$49*$B22*AP$3+AP$50*$C22*AP$3+AP$51*$D22*AP$3+AP$52*$E22*AP$3,IF($A22+$H$3*22=AP$7,AP$49*$B22*AP$3+AP$50*$C22*AP$3+AP$51*$D22*AP$3+AP$52*$E22*AP$3,IF($A22+$H$3*23=AP$7,AP$49*$B22*AP$3+AP$50*$C22*AP$3+AP$51*$D22*AP$3+AP$52*$E22*AP$3,IF($A22+$H$3*24=AP$7,AP$49*$B22*AP$3+AP$50*$C22*AP$3+AP$51*$D22*AP$3+AP$52*$E22*AP$3,IF($A22+$H$3*25=AP$7,AP$49*$B22*AP$3+AP$50*$C22*AP$3+AP$51*$D22*AP$3+AP$52*$E22*AP$3,IF($A22+$H$3*26=AP$7,AP$49*$B22*AP$3+AP$50*$C22*AP$3+AP$51*$D22*AP$3+AP$52*$E22*AP$3,IF($A22+$H$3*27=AP$7,AP$49*$B22*AP$3+AP$50*$C22*AP$3+AP$51*$D22*AP$3+AP$52*$E22*AP$3,IF($A22+$H$3*28=AP$7,AP$49*$B22*AP$3+AP$50*$C22*AP$3+AP$51*$D22*AP$3+AP$52*$E22*AP$3,IF($A22+$H$3*29=AP$7,AP$49*$B22*AP$3+AP$50*$C22*AP$3+AP$51*$D22*AP$3+AP$52*$E22*AP$3,IF($A22+$H$3*30=AP$7,AP$49*$B22*AP$3+AP$50*$C22*AP$3+AP$51*$D22*AP$3+AP$52*$E22*AP$3,IF($A22+$H$3*31=AP$7,AP$49*$B22*AP$3+AP$50*$C22*AP$3+AP$51*$D22*AP$3+AP$52*$E22*AP$3,IF($A22+$H$3*32=AP$7,AP$49*$B22*AP$3+AP$50*$C22*AP$3+AP$51*$D22*AP$3+AP$52*$E22*AP$3,IF($A22+$H$3*33=AP$7,AP$49*$B22*AP$3+AP$50*$C22*AP$3+AP$51*$D22*AP$3+AP$52*$E22*AP$3,IF($A22+$H$3*34=AP$7,AP$49*$B22*AP$3+AP$50*$C22*AP$3+AP$51*$D22*AP$3+AP$52*$E22*AP$3,IF($A22+$H$3*35=AP$7,AP$49*$B22*AP$3+AP$50*$C22*AP$3+AP$51*$D22*AP$3+AP$52*$E22*AP$3,IF($A22+$H$3*36=AP$7,AP$49*$B22*AP$3+AP$50*$C22*AP$3+AP$51*$D22*AP$3+AP$52*$E22*AP$3,IF($A22+$H$3*37=AP$7,AP$49*$B22*AP$3+AP$50*$C22*AP$3+AP$51*$D22*AP$3+AP$52*$E22*AP$3,IF($A22+$H$3*38=AP$7,AP$49*$B22*AP$3+AP$50*$C22*AP$3+AP$51*$D22*AP$3+AP$52*$E22*AP$3,IF($A22+$H$3*39=AP$7,AP$49*$B22*AP$3+AP$50*$C22*AP$3+AP$51*$D22*AP$3+AP$52*$E22*AP$3,IF($A22+$H$3*40=AP$7,AP$49*$B22*AP$3+AP$50*$C22*AP$3+AP$51*$D22*AP$3+AP$52*$E22*AP$3,0)))))))))))))))))))))))))))))))))))))))))*Warranty!$AC$47</f>
        <v>1291.3863428179816</v>
      </c>
      <c r="AQ22" s="124">
        <f>IF($A22=AQ$7,AQ$49*$B22+AQ$50*$C22+AQ$51*$D22+AQ$52*$E22,IF($A22+$H$3=AQ$7,$A$5*$B22*AQ$3+$B$5*$C22*AQ$3+$C$5*$D22*AQ$3+$D$5*$E22*AQ$3,IF($A22+$H$3*2=AQ$7,$A$5*$B22*AQ$3+$B$5*$C22*AQ$3+$C$5*$D22*AQ$3+$D$5*$E22*AQ$3,IF($A22+$H$3*3=AQ$7,$A$5*$B22*AQ$3+$B$5*$C22*AQ$3+$C$5*$D22*AQ$3+$D$5*$E22*AQ$3,IF($A22+$H$3*4=AQ$7,$A$5*$B22*AQ$3+$B$5*$C22*AQ$3+$C$5*$D22*AQ$3+$D$5*$E22*AQ$3,IF($A22+$H$3*5=AQ$7,$A$5*$B22*AQ$3+$B$5*$C22*AQ$3+$C$5*$D22*AQ$3+$D$5*$E22*AQ$3,IF($A22+$H$3*6=AQ$7,$A$5*$B22*AQ$3+$B$5*$C22*AQ$3+$C$5*$D22*AQ$3+$D$5*$E22*AQ$3,IF($A22+$H$3*7=AQ$7,$A$5*$B22*AQ$3+$B$5*$C22*AQ$3+$C$5*$D22*AQ$3+$D$5*$E22*AQ$3,IF($A22+$H$3*8=AQ$7,$A$5*$B22*AQ$3+$B$5*$C22*AQ$3+$C$5*$D22*AQ$3+$D$5*$E22*AQ$3,IF($A22+$H$3*9=AQ$7,$A$5*$B22*AQ$3+$B$5*$C22*AQ$3+$C$5*$D22*AQ$3+$D$5*$E22*AQ$3,IF($A22+$H$3*10=AQ$7,$A$5*$B22*AQ$3+$B$5*$C22*AQ$3+$C$5*$D22*AQ$3+$D$5*$E22*AQ$3,IF($A22+$H$3*11=AQ$7,AQ$55*$B22*AQ$3+AQ$56*$C22*AQ$3+AQ$57*$D22*AQ$3+AQ$58*$E22*AQ$3,IF($A22+$H$3*12=AQ$7,AQ$55*$B22*AQ$3+AQ$56*$C22*AQ$3+AQ$57*$D22*AQ$3+AQ$58*$E22*AQ$3,IF($A22+$H$3*13=AQ$7,AQ$55*$B22*AQ$3+AQ$56*$C22*AQ$3+AQ$57*$D22*AQ$3+AQ$58*$E22*AQ$3,IF($A22+$H$3*14=AQ$7,AQ$55*$B22*AQ$3+AQ$56*$C22*AQ$3+AQ$57*$D22*AQ$3+AQ$58*$E22*AQ$3,IF($A22+$H$3*15=AQ$7,AQ$55*$B22*AQ$3+AQ$56*$C22*AQ$3+AQ$57*$D22*AQ$3+AQ$58*$E22*AQ$3,IF($A22+$H$3*16=AQ$7,AQ$60*$B22*AQ$3+AQ$61*$C22*AQ$3+AQ$62*$D22*AQ$3+AQ$63*$E22*AQ$3,IF($A22+$H$3*17=AQ$7,AQ$60*$B22*AQ$3+AQ$61*$C22*AQ$3+AQ$62*$D22*AQ$3+AQ$63*$E22*AQ$3,IF($A22+$H$3*18=AQ$7,AQ$60*$B22*AQ$3+AQ$61*$C22*AQ$3+AQ$62*$D22*AQ$3+AQ$63*$E22*AQ$3,IF($A22+$H$3*19=AQ$7,AQ$60*$B22*AQ$3+AQ$61*$C22*AQ$3+AQ$62*$D22*AQ$3+AQ$63*$E22*AQ$3,IF($A22+$H$3*20=AQ$7,AQ$60*$B22*AQ$3+AQ$61*$C22*AQ$3+AQ$62*$D22*AQ$3+AQ$63*$E22*AQ$3,IF($A22+$H$3*21=AQ$7,AQ$49*$B22*AQ$3+AQ$50*$C22*AQ$3+AQ$51*$D22*AQ$3+AQ$52*$E22*AQ$3,IF($A22+$H$3*22=AQ$7,AQ$49*$B22*AQ$3+AQ$50*$C22*AQ$3+AQ$51*$D22*AQ$3+AQ$52*$E22*AQ$3,IF($A22+$H$3*23=AQ$7,AQ$49*$B22*AQ$3+AQ$50*$C22*AQ$3+AQ$51*$D22*AQ$3+AQ$52*$E22*AQ$3,IF($A22+$H$3*24=AQ$7,AQ$49*$B22*AQ$3+AQ$50*$C22*AQ$3+AQ$51*$D22*AQ$3+AQ$52*$E22*AQ$3,IF($A22+$H$3*25=AQ$7,AQ$49*$B22*AQ$3+AQ$50*$C22*AQ$3+AQ$51*$D22*AQ$3+AQ$52*$E22*AQ$3,IF($A22+$H$3*26=AQ$7,AQ$49*$B22*AQ$3+AQ$50*$C22*AQ$3+AQ$51*$D22*AQ$3+AQ$52*$E22*AQ$3,IF($A22+$H$3*27=AQ$7,AQ$49*$B22*AQ$3+AQ$50*$C22*AQ$3+AQ$51*$D22*AQ$3+AQ$52*$E22*AQ$3,IF($A22+$H$3*28=AQ$7,AQ$49*$B22*AQ$3+AQ$50*$C22*AQ$3+AQ$51*$D22*AQ$3+AQ$52*$E22*AQ$3,IF($A22+$H$3*29=AQ$7,AQ$49*$B22*AQ$3+AQ$50*$C22*AQ$3+AQ$51*$D22*AQ$3+AQ$52*$E22*AQ$3,IF($A22+$H$3*30=AQ$7,AQ$49*$B22*AQ$3+AQ$50*$C22*AQ$3+AQ$51*$D22*AQ$3+AQ$52*$E22*AQ$3,IF($A22+$H$3*31=AQ$7,AQ$49*$B22*AQ$3+AQ$50*$C22*AQ$3+AQ$51*$D22*AQ$3+AQ$52*$E22*AQ$3,IF($A22+$H$3*32=AQ$7,AQ$49*$B22*AQ$3+AQ$50*$C22*AQ$3+AQ$51*$D22*AQ$3+AQ$52*$E22*AQ$3,IF($A22+$H$3*33=AQ$7,AQ$49*$B22*AQ$3+AQ$50*$C22*AQ$3+AQ$51*$D22*AQ$3+AQ$52*$E22*AQ$3,IF($A22+$H$3*34=AQ$7,AQ$49*$B22*AQ$3+AQ$50*$C22*AQ$3+AQ$51*$D22*AQ$3+AQ$52*$E22*AQ$3,IF($A22+$H$3*35=AQ$7,AQ$49*$B22*AQ$3+AQ$50*$C22*AQ$3+AQ$51*$D22*AQ$3+AQ$52*$E22*AQ$3,IF($A22+$H$3*36=AQ$7,AQ$49*$B22*AQ$3+AQ$50*$C22*AQ$3+AQ$51*$D22*AQ$3+AQ$52*$E22*AQ$3,IF($A22+$H$3*37=AQ$7,AQ$49*$B22*AQ$3+AQ$50*$C22*AQ$3+AQ$51*$D22*AQ$3+AQ$52*$E22*AQ$3,IF($A22+$H$3*38=AQ$7,AQ$49*$B22*AQ$3+AQ$50*$C22*AQ$3+AQ$51*$D22*AQ$3+AQ$52*$E22*AQ$3,IF($A22+$H$3*39=AQ$7,AQ$49*$B22*AQ$3+AQ$50*$C22*AQ$3+AQ$51*$D22*AQ$3+AQ$52*$E22*AQ$3,IF($A22+$H$3*40=AQ$7,AQ$49*$B22*AQ$3+AQ$50*$C22*AQ$3+AQ$51*$D22*AQ$3+AQ$52*$E22*AQ$3,0)))))))))))))))))))))))))))))))))))))))))*Warranty!$AC$47</f>
        <v>1291.3863428179816</v>
      </c>
      <c r="AR22" s="124">
        <f>IF($A22=AR$7,AR$49*$B22+AR$50*$C22+AR$51*$D22+AR$52*$E22,IF($A22+$H$3=AR$7,$A$5*$B22*AR$3+$B$5*$C22*AR$3+$C$5*$D22*AR$3+$D$5*$E22*AR$3,IF($A22+$H$3*2=AR$7,$A$5*$B22*AR$3+$B$5*$C22*AR$3+$C$5*$D22*AR$3+$D$5*$E22*AR$3,IF($A22+$H$3*3=AR$7,$A$5*$B22*AR$3+$B$5*$C22*AR$3+$C$5*$D22*AR$3+$D$5*$E22*AR$3,IF($A22+$H$3*4=AR$7,$A$5*$B22*AR$3+$B$5*$C22*AR$3+$C$5*$D22*AR$3+$D$5*$E22*AR$3,IF($A22+$H$3*5=AR$7,$A$5*$B22*AR$3+$B$5*$C22*AR$3+$C$5*$D22*AR$3+$D$5*$E22*AR$3,IF($A22+$H$3*6=AR$7,$A$5*$B22*AR$3+$B$5*$C22*AR$3+$C$5*$D22*AR$3+$D$5*$E22*AR$3,IF($A22+$H$3*7=AR$7,$A$5*$B22*AR$3+$B$5*$C22*AR$3+$C$5*$D22*AR$3+$D$5*$E22*AR$3,IF($A22+$H$3*8=AR$7,$A$5*$B22*AR$3+$B$5*$C22*AR$3+$C$5*$D22*AR$3+$D$5*$E22*AR$3,IF($A22+$H$3*9=AR$7,$A$5*$B22*AR$3+$B$5*$C22*AR$3+$C$5*$D22*AR$3+$D$5*$E22*AR$3,IF($A22+$H$3*10=AR$7,$A$5*$B22*AR$3+$B$5*$C22*AR$3+$C$5*$D22*AR$3+$D$5*$E22*AR$3,IF($A22+$H$3*11=AR$7,AR$55*$B22*AR$3+AR$56*$C22*AR$3+AR$57*$D22*AR$3+AR$58*$E22*AR$3,IF($A22+$H$3*12=AR$7,AR$55*$B22*AR$3+AR$56*$C22*AR$3+AR$57*$D22*AR$3+AR$58*$E22*AR$3,IF($A22+$H$3*13=AR$7,AR$55*$B22*AR$3+AR$56*$C22*AR$3+AR$57*$D22*AR$3+AR$58*$E22*AR$3,IF($A22+$H$3*14=AR$7,AR$55*$B22*AR$3+AR$56*$C22*AR$3+AR$57*$D22*AR$3+AR$58*$E22*AR$3,IF($A22+$H$3*15=AR$7,AR$55*$B22*AR$3+AR$56*$C22*AR$3+AR$57*$D22*AR$3+AR$58*$E22*AR$3,IF($A22+$H$3*16=AR$7,AR$60*$B22*AR$3+AR$61*$C22*AR$3+AR$62*$D22*AR$3+AR$63*$E22*AR$3,IF($A22+$H$3*17=AR$7,AR$60*$B22*AR$3+AR$61*$C22*AR$3+AR$62*$D22*AR$3+AR$63*$E22*AR$3,IF($A22+$H$3*18=AR$7,AR$60*$B22*AR$3+AR$61*$C22*AR$3+AR$62*$D22*AR$3+AR$63*$E22*AR$3,IF($A22+$H$3*19=AR$7,AR$60*$B22*AR$3+AR$61*$C22*AR$3+AR$62*$D22*AR$3+AR$63*$E22*AR$3,IF($A22+$H$3*20=AR$7,AR$60*$B22*AR$3+AR$61*$C22*AR$3+AR$62*$D22*AR$3+AR$63*$E22*AR$3,IF($A22+$H$3*21=AR$7,AR$49*$B22*AR$3+AR$50*$C22*AR$3+AR$51*$D22*AR$3+AR$52*$E22*AR$3,IF($A22+$H$3*22=AR$7,AR$49*$B22*AR$3+AR$50*$C22*AR$3+AR$51*$D22*AR$3+AR$52*$E22*AR$3,IF($A22+$H$3*23=AR$7,AR$49*$B22*AR$3+AR$50*$C22*AR$3+AR$51*$D22*AR$3+AR$52*$E22*AR$3,IF($A22+$H$3*24=AR$7,AR$49*$B22*AR$3+AR$50*$C22*AR$3+AR$51*$D22*AR$3+AR$52*$E22*AR$3,IF($A22+$H$3*25=AR$7,AR$49*$B22*AR$3+AR$50*$C22*AR$3+AR$51*$D22*AR$3+AR$52*$E22*AR$3,IF($A22+$H$3*26=AR$7,AR$49*$B22*AR$3+AR$50*$C22*AR$3+AR$51*$D22*AR$3+AR$52*$E22*AR$3,IF($A22+$H$3*27=AR$7,AR$49*$B22*AR$3+AR$50*$C22*AR$3+AR$51*$D22*AR$3+AR$52*$E22*AR$3,IF($A22+$H$3*28=AR$7,AR$49*$B22*AR$3+AR$50*$C22*AR$3+AR$51*$D22*AR$3+AR$52*$E22*AR$3,IF($A22+$H$3*29=AR$7,AR$49*$B22*AR$3+AR$50*$C22*AR$3+AR$51*$D22*AR$3+AR$52*$E22*AR$3,IF($A22+$H$3*30=AR$7,AR$49*$B22*AR$3+AR$50*$C22*AR$3+AR$51*$D22*AR$3+AR$52*$E22*AR$3,IF($A22+$H$3*31=AR$7,AR$49*$B22*AR$3+AR$50*$C22*AR$3+AR$51*$D22*AR$3+AR$52*$E22*AR$3,IF($A22+$H$3*32=AR$7,AR$49*$B22*AR$3+AR$50*$C22*AR$3+AR$51*$D22*AR$3+AR$52*$E22*AR$3,IF($A22+$H$3*33=AR$7,AR$49*$B22*AR$3+AR$50*$C22*AR$3+AR$51*$D22*AR$3+AR$52*$E22*AR$3,IF($A22+$H$3*34=AR$7,AR$49*$B22*AR$3+AR$50*$C22*AR$3+AR$51*$D22*AR$3+AR$52*$E22*AR$3,IF($A22+$H$3*35=AR$7,AR$49*$B22*AR$3+AR$50*$C22*AR$3+AR$51*$D22*AR$3+AR$52*$E22*AR$3,IF($A22+$H$3*36=AR$7,AR$49*$B22*AR$3+AR$50*$C22*AR$3+AR$51*$D22*AR$3+AR$52*$E22*AR$3,IF($A22+$H$3*37=AR$7,AR$49*$B22*AR$3+AR$50*$C22*AR$3+AR$51*$D22*AR$3+AR$52*$E22*AR$3,IF($A22+$H$3*38=AR$7,AR$49*$B22*AR$3+AR$50*$C22*AR$3+AR$51*$D22*AR$3+AR$52*$E22*AR$3,IF($A22+$H$3*39=AR$7,AR$49*$B22*AR$3+AR$50*$C22*AR$3+AR$51*$D22*AR$3+AR$52*$E22*AR$3,IF($A22+$H$3*40=AR$7,AR$49*$B22*AR$3+AR$50*$C22*AR$3+AR$51*$D22*AR$3+AR$52*$E22*AR$3,0)))))))))))))))))))))))))))))))))))))))))*Warranty!$AC$47</f>
        <v>1291.3863428179816</v>
      </c>
      <c r="AS22" s="124">
        <f>IF($A22=AS$7,AS$49*$B22+AS$50*$C22+AS$51*$D22+AS$52*$E22,IF($A22+$H$3=AS$7,$A$5*$B22*AS$3+$B$5*$C22*AS$3+$C$5*$D22*AS$3+$D$5*$E22*AS$3,IF($A22+$H$3*2=AS$7,$A$5*$B22*AS$3+$B$5*$C22*AS$3+$C$5*$D22*AS$3+$D$5*$E22*AS$3,IF($A22+$H$3*3=AS$7,$A$5*$B22*AS$3+$B$5*$C22*AS$3+$C$5*$D22*AS$3+$D$5*$E22*AS$3,IF($A22+$H$3*4=AS$7,$A$5*$B22*AS$3+$B$5*$C22*AS$3+$C$5*$D22*AS$3+$D$5*$E22*AS$3,IF($A22+$H$3*5=AS$7,$A$5*$B22*AS$3+$B$5*$C22*AS$3+$C$5*$D22*AS$3+$D$5*$E22*AS$3,IF($A22+$H$3*6=AS$7,$A$5*$B22*AS$3+$B$5*$C22*AS$3+$C$5*$D22*AS$3+$D$5*$E22*AS$3,IF($A22+$H$3*7=AS$7,$A$5*$B22*AS$3+$B$5*$C22*AS$3+$C$5*$D22*AS$3+$D$5*$E22*AS$3,IF($A22+$H$3*8=AS$7,$A$5*$B22*AS$3+$B$5*$C22*AS$3+$C$5*$D22*AS$3+$D$5*$E22*AS$3,IF($A22+$H$3*9=AS$7,$A$5*$B22*AS$3+$B$5*$C22*AS$3+$C$5*$D22*AS$3+$D$5*$E22*AS$3,IF($A22+$H$3*10=AS$7,$A$5*$B22*AS$3+$B$5*$C22*AS$3+$C$5*$D22*AS$3+$D$5*$E22*AS$3,IF($A22+$H$3*11=AS$7,AS$55*$B22*AS$3+AS$56*$C22*AS$3+AS$57*$D22*AS$3+AS$58*$E22*AS$3,IF($A22+$H$3*12=AS$7,AS$55*$B22*AS$3+AS$56*$C22*AS$3+AS$57*$D22*AS$3+AS$58*$E22*AS$3,IF($A22+$H$3*13=AS$7,AS$55*$B22*AS$3+AS$56*$C22*AS$3+AS$57*$D22*AS$3+AS$58*$E22*AS$3,IF($A22+$H$3*14=AS$7,AS$55*$B22*AS$3+AS$56*$C22*AS$3+AS$57*$D22*AS$3+AS$58*$E22*AS$3,IF($A22+$H$3*15=AS$7,AS$55*$B22*AS$3+AS$56*$C22*AS$3+AS$57*$D22*AS$3+AS$58*$E22*AS$3,IF($A22+$H$3*16=AS$7,AS$60*$B22*AS$3+AS$61*$C22*AS$3+AS$62*$D22*AS$3+AS$63*$E22*AS$3,IF($A22+$H$3*17=AS$7,AS$60*$B22*AS$3+AS$61*$C22*AS$3+AS$62*$D22*AS$3+AS$63*$E22*AS$3,IF($A22+$H$3*18=AS$7,AS$60*$B22*AS$3+AS$61*$C22*AS$3+AS$62*$D22*AS$3+AS$63*$E22*AS$3,IF($A22+$H$3*19=AS$7,AS$60*$B22*AS$3+AS$61*$C22*AS$3+AS$62*$D22*AS$3+AS$63*$E22*AS$3,IF($A22+$H$3*20=AS$7,AS$60*$B22*AS$3+AS$61*$C22*AS$3+AS$62*$D22*AS$3+AS$63*$E22*AS$3,IF($A22+$H$3*21=AS$7,AS$49*$B22*AS$3+AS$50*$C22*AS$3+AS$51*$D22*AS$3+AS$52*$E22*AS$3,IF($A22+$H$3*22=AS$7,AS$49*$B22*AS$3+AS$50*$C22*AS$3+AS$51*$D22*AS$3+AS$52*$E22*AS$3,IF($A22+$H$3*23=AS$7,AS$49*$B22*AS$3+AS$50*$C22*AS$3+AS$51*$D22*AS$3+AS$52*$E22*AS$3,IF($A22+$H$3*24=AS$7,AS$49*$B22*AS$3+AS$50*$C22*AS$3+AS$51*$D22*AS$3+AS$52*$E22*AS$3,IF($A22+$H$3*25=AS$7,AS$49*$B22*AS$3+AS$50*$C22*AS$3+AS$51*$D22*AS$3+AS$52*$E22*AS$3,IF($A22+$H$3*26=AS$7,AS$49*$B22*AS$3+AS$50*$C22*AS$3+AS$51*$D22*AS$3+AS$52*$E22*AS$3,IF($A22+$H$3*27=AS$7,AS$49*$B22*AS$3+AS$50*$C22*AS$3+AS$51*$D22*AS$3+AS$52*$E22*AS$3,IF($A22+$H$3*28=AS$7,AS$49*$B22*AS$3+AS$50*$C22*AS$3+AS$51*$D22*AS$3+AS$52*$E22*AS$3,IF($A22+$H$3*29=AS$7,AS$49*$B22*AS$3+AS$50*$C22*AS$3+AS$51*$D22*AS$3+AS$52*$E22*AS$3,IF($A22+$H$3*30=AS$7,AS$49*$B22*AS$3+AS$50*$C22*AS$3+AS$51*$D22*AS$3+AS$52*$E22*AS$3,IF($A22+$H$3*31=AS$7,AS$49*$B22*AS$3+AS$50*$C22*AS$3+AS$51*$D22*AS$3+AS$52*$E22*AS$3,IF($A22+$H$3*32=AS$7,AS$49*$B22*AS$3+AS$50*$C22*AS$3+AS$51*$D22*AS$3+AS$52*$E22*AS$3,IF($A22+$H$3*33=AS$7,AS$49*$B22*AS$3+AS$50*$C22*AS$3+AS$51*$D22*AS$3+AS$52*$E22*AS$3,IF($A22+$H$3*34=AS$7,AS$49*$B22*AS$3+AS$50*$C22*AS$3+AS$51*$D22*AS$3+AS$52*$E22*AS$3,IF($A22+$H$3*35=AS$7,AS$49*$B22*AS$3+AS$50*$C22*AS$3+AS$51*$D22*AS$3+AS$52*$E22*AS$3,IF($A22+$H$3*36=AS$7,AS$49*$B22*AS$3+AS$50*$C22*AS$3+AS$51*$D22*AS$3+AS$52*$E22*AS$3,IF($A22+$H$3*37=AS$7,AS$49*$B22*AS$3+AS$50*$C22*AS$3+AS$51*$D22*AS$3+AS$52*$E22*AS$3,IF($A22+$H$3*38=AS$7,AS$49*$B22*AS$3+AS$50*$C22*AS$3+AS$51*$D22*AS$3+AS$52*$E22*AS$3,IF($A22+$H$3*39=AS$7,AS$49*$B22*AS$3+AS$50*$C22*AS$3+AS$51*$D22*AS$3+AS$52*$E22*AS$3,IF($A22+$H$3*40=AS$7,AS$49*$B22*AS$3+AS$50*$C22*AS$3+AS$51*$D22*AS$3+AS$52*$E22*AS$3,0)))))))))))))))))))))))))))))))))))))))))*Warranty!$AD$47</f>
        <v>1323.1743143335009</v>
      </c>
      <c r="AT22" s="124">
        <f>IF($A22=AT$7,AT$49*$B22+AT$50*$C22+AT$51*$D22+AT$52*$E22,IF($A22+$H$3=AT$7,$A$5*$B22*AT$3+$B$5*$C22*AT$3+$C$5*$D22*AT$3+$D$5*$E22*AT$3,IF($A22+$H$3*2=AT$7,$A$5*$B22*AT$3+$B$5*$C22*AT$3+$C$5*$D22*AT$3+$D$5*$E22*AT$3,IF($A22+$H$3*3=AT$7,$A$5*$B22*AT$3+$B$5*$C22*AT$3+$C$5*$D22*AT$3+$D$5*$E22*AT$3,IF($A22+$H$3*4=AT$7,$A$5*$B22*AT$3+$B$5*$C22*AT$3+$C$5*$D22*AT$3+$D$5*$E22*AT$3,IF($A22+$H$3*5=AT$7,$A$5*$B22*AT$3+$B$5*$C22*AT$3+$C$5*$D22*AT$3+$D$5*$E22*AT$3,IF($A22+$H$3*6=AT$7,$A$5*$B22*AT$3+$B$5*$C22*AT$3+$C$5*$D22*AT$3+$D$5*$E22*AT$3,IF($A22+$H$3*7=AT$7,$A$5*$B22*AT$3+$B$5*$C22*AT$3+$C$5*$D22*AT$3+$D$5*$E22*AT$3,IF($A22+$H$3*8=AT$7,$A$5*$B22*AT$3+$B$5*$C22*AT$3+$C$5*$D22*AT$3+$D$5*$E22*AT$3,IF($A22+$H$3*9=AT$7,$A$5*$B22*AT$3+$B$5*$C22*AT$3+$C$5*$D22*AT$3+$D$5*$E22*AT$3,IF($A22+$H$3*10=AT$7,$A$5*$B22*AT$3+$B$5*$C22*AT$3+$C$5*$D22*AT$3+$D$5*$E22*AT$3,IF($A22+$H$3*11=AT$7,AT$55*$B22*AT$3+AT$56*$C22*AT$3+AT$57*$D22*AT$3+AT$58*$E22*AT$3,IF($A22+$H$3*12=AT$7,AT$55*$B22*AT$3+AT$56*$C22*AT$3+AT$57*$D22*AT$3+AT$58*$E22*AT$3,IF($A22+$H$3*13=AT$7,AT$55*$B22*AT$3+AT$56*$C22*AT$3+AT$57*$D22*AT$3+AT$58*$E22*AT$3,IF($A22+$H$3*14=AT$7,AT$55*$B22*AT$3+AT$56*$C22*AT$3+AT$57*$D22*AT$3+AT$58*$E22*AT$3,IF($A22+$H$3*15=AT$7,AT$55*$B22*AT$3+AT$56*$C22*AT$3+AT$57*$D22*AT$3+AT$58*$E22*AT$3,IF($A22+$H$3*16=AT$7,AT$60*$B22*AT$3+AT$61*$C22*AT$3+AT$62*$D22*AT$3+AT$63*$E22*AT$3,IF($A22+$H$3*17=AT$7,AT$60*$B22*AT$3+AT$61*$C22*AT$3+AT$62*$D22*AT$3+AT$63*$E22*AT$3,IF($A22+$H$3*18=AT$7,AT$60*$B22*AT$3+AT$61*$C22*AT$3+AT$62*$D22*AT$3+AT$63*$E22*AT$3,IF($A22+$H$3*19=AT$7,AT$60*$B22*AT$3+AT$61*$C22*AT$3+AT$62*$D22*AT$3+AT$63*$E22*AT$3,IF($A22+$H$3*20=AT$7,AT$60*$B22*AT$3+AT$61*$C22*AT$3+AT$62*$D22*AT$3+AT$63*$E22*AT$3,IF($A22+$H$3*21=AT$7,AT$49*$B22*AT$3+AT$50*$C22*AT$3+AT$51*$D22*AT$3+AT$52*$E22*AT$3,IF($A22+$H$3*22=AT$7,AT$49*$B22*AT$3+AT$50*$C22*AT$3+AT$51*$D22*AT$3+AT$52*$E22*AT$3,IF($A22+$H$3*23=AT$7,AT$49*$B22*AT$3+AT$50*$C22*AT$3+AT$51*$D22*AT$3+AT$52*$E22*AT$3,IF($A22+$H$3*24=AT$7,AT$49*$B22*AT$3+AT$50*$C22*AT$3+AT$51*$D22*AT$3+AT$52*$E22*AT$3,IF($A22+$H$3*25=AT$7,AT$49*$B22*AT$3+AT$50*$C22*AT$3+AT$51*$D22*AT$3+AT$52*$E22*AT$3,IF($A22+$H$3*26=AT$7,AT$49*$B22*AT$3+AT$50*$C22*AT$3+AT$51*$D22*AT$3+AT$52*$E22*AT$3,IF($A22+$H$3*27=AT$7,AT$49*$B22*AT$3+AT$50*$C22*AT$3+AT$51*$D22*AT$3+AT$52*$E22*AT$3,IF($A22+$H$3*28=AT$7,AT$49*$B22*AT$3+AT$50*$C22*AT$3+AT$51*$D22*AT$3+AT$52*$E22*AT$3,IF($A22+$H$3*29=AT$7,AT$49*$B22*AT$3+AT$50*$C22*AT$3+AT$51*$D22*AT$3+AT$52*$E22*AT$3,IF($A22+$H$3*30=AT$7,AT$49*$B22*AT$3+AT$50*$C22*AT$3+AT$51*$D22*AT$3+AT$52*$E22*AT$3,IF($A22+$H$3*31=AT$7,AT$49*$B22*AT$3+AT$50*$C22*AT$3+AT$51*$D22*AT$3+AT$52*$E22*AT$3,IF($A22+$H$3*32=AT$7,AT$49*$B22*AT$3+AT$50*$C22*AT$3+AT$51*$D22*AT$3+AT$52*$E22*AT$3,IF($A22+$H$3*33=AT$7,AT$49*$B22*AT$3+AT$50*$C22*AT$3+AT$51*$D22*AT$3+AT$52*$E22*AT$3,IF($A22+$H$3*34=AT$7,AT$49*$B22*AT$3+AT$50*$C22*AT$3+AT$51*$D22*AT$3+AT$52*$E22*AT$3,IF($A22+$H$3*35=AT$7,AT$49*$B22*AT$3+AT$50*$C22*AT$3+AT$51*$D22*AT$3+AT$52*$E22*AT$3,IF($A22+$H$3*36=AT$7,AT$49*$B22*AT$3+AT$50*$C22*AT$3+AT$51*$D22*AT$3+AT$52*$E22*AT$3,IF($A22+$H$3*37=AT$7,AT$49*$B22*AT$3+AT$50*$C22*AT$3+AT$51*$D22*AT$3+AT$52*$E22*AT$3,IF($A22+$H$3*38=AT$7,AT$49*$B22*AT$3+AT$50*$C22*AT$3+AT$51*$D22*AT$3+AT$52*$E22*AT$3,IF($A22+$H$3*39=AT$7,AT$49*$B22*AT$3+AT$50*$C22*AT$3+AT$51*$D22*AT$3+AT$52*$E22*AT$3,IF($A22+$H$3*40=AT$7,AT$49*$B22*AT$3+AT$50*$C22*AT$3+AT$51*$D22*AT$3+AT$52*$E22*AT$3,0)))))))))))))))))))))))))))))))))))))))))*Warranty!$AD$47</f>
        <v>1323.1743143335009</v>
      </c>
      <c r="AU22" s="124">
        <f>IF($A22=AU$7,AU$49*$B22+AU$50*$C22+AU$51*$D22+AU$52*$E22,IF($A22+$H$3=AU$7,$A$5*$B22*AU$3+$B$5*$C22*AU$3+$C$5*$D22*AU$3+$D$5*$E22*AU$3,IF($A22+$H$3*2=AU$7,$A$5*$B22*AU$3+$B$5*$C22*AU$3+$C$5*$D22*AU$3+$D$5*$E22*AU$3,IF($A22+$H$3*3=AU$7,$A$5*$B22*AU$3+$B$5*$C22*AU$3+$C$5*$D22*AU$3+$D$5*$E22*AU$3,IF($A22+$H$3*4=AU$7,$A$5*$B22*AU$3+$B$5*$C22*AU$3+$C$5*$D22*AU$3+$D$5*$E22*AU$3,IF($A22+$H$3*5=AU$7,$A$5*$B22*AU$3+$B$5*$C22*AU$3+$C$5*$D22*AU$3+$D$5*$E22*AU$3,IF($A22+$H$3*6=AU$7,$A$5*$B22*AU$3+$B$5*$C22*AU$3+$C$5*$D22*AU$3+$D$5*$E22*AU$3,IF($A22+$H$3*7=AU$7,$A$5*$B22*AU$3+$B$5*$C22*AU$3+$C$5*$D22*AU$3+$D$5*$E22*AU$3,IF($A22+$H$3*8=AU$7,$A$5*$B22*AU$3+$B$5*$C22*AU$3+$C$5*$D22*AU$3+$D$5*$E22*AU$3,IF($A22+$H$3*9=AU$7,$A$5*$B22*AU$3+$B$5*$C22*AU$3+$C$5*$D22*AU$3+$D$5*$E22*AU$3,IF($A22+$H$3*10=AU$7,$A$5*$B22*AU$3+$B$5*$C22*AU$3+$C$5*$D22*AU$3+$D$5*$E22*AU$3,IF($A22+$H$3*11=AU$7,AU$55*$B22*AU$3+AU$56*$C22*AU$3+AU$57*$D22*AU$3+AU$58*$E22*AU$3,IF($A22+$H$3*12=AU$7,AU$55*$B22*AU$3+AU$56*$C22*AU$3+AU$57*$D22*AU$3+AU$58*$E22*AU$3,IF($A22+$H$3*13=AU$7,AU$55*$B22*AU$3+AU$56*$C22*AU$3+AU$57*$D22*AU$3+AU$58*$E22*AU$3,IF($A22+$H$3*14=AU$7,AU$55*$B22*AU$3+AU$56*$C22*AU$3+AU$57*$D22*AU$3+AU$58*$E22*AU$3,IF($A22+$H$3*15=AU$7,AU$55*$B22*AU$3+AU$56*$C22*AU$3+AU$57*$D22*AU$3+AU$58*$E22*AU$3,IF($A22+$H$3*16=AU$7,AU$60*$B22*AU$3+AU$61*$C22*AU$3+AU$62*$D22*AU$3+AU$63*$E22*AU$3,IF($A22+$H$3*17=AU$7,AU$60*$B22*AU$3+AU$61*$C22*AU$3+AU$62*$D22*AU$3+AU$63*$E22*AU$3,IF($A22+$H$3*18=AU$7,AU$60*$B22*AU$3+AU$61*$C22*AU$3+AU$62*$D22*AU$3+AU$63*$E22*AU$3,IF($A22+$H$3*19=AU$7,AU$60*$B22*AU$3+AU$61*$C22*AU$3+AU$62*$D22*AU$3+AU$63*$E22*AU$3,IF($A22+$H$3*20=AU$7,AU$60*$B22*AU$3+AU$61*$C22*AU$3+AU$62*$D22*AU$3+AU$63*$E22*AU$3,IF($A22+$H$3*21=AU$7,AU$49*$B22*AU$3+AU$50*$C22*AU$3+AU$51*$D22*AU$3+AU$52*$E22*AU$3,IF($A22+$H$3*22=AU$7,AU$49*$B22*AU$3+AU$50*$C22*AU$3+AU$51*$D22*AU$3+AU$52*$E22*AU$3,IF($A22+$H$3*23=AU$7,AU$49*$B22*AU$3+AU$50*$C22*AU$3+AU$51*$D22*AU$3+AU$52*$E22*AU$3,IF($A22+$H$3*24=AU$7,AU$49*$B22*AU$3+AU$50*$C22*AU$3+AU$51*$D22*AU$3+AU$52*$E22*AU$3,IF($A22+$H$3*25=AU$7,AU$49*$B22*AU$3+AU$50*$C22*AU$3+AU$51*$D22*AU$3+AU$52*$E22*AU$3,IF($A22+$H$3*26=AU$7,AU$49*$B22*AU$3+AU$50*$C22*AU$3+AU$51*$D22*AU$3+AU$52*$E22*AU$3,IF($A22+$H$3*27=AU$7,AU$49*$B22*AU$3+AU$50*$C22*AU$3+AU$51*$D22*AU$3+AU$52*$E22*AU$3,IF($A22+$H$3*28=AU$7,AU$49*$B22*AU$3+AU$50*$C22*AU$3+AU$51*$D22*AU$3+AU$52*$E22*AU$3,IF($A22+$H$3*29=AU$7,AU$49*$B22*AU$3+AU$50*$C22*AU$3+AU$51*$D22*AU$3+AU$52*$E22*AU$3,IF($A22+$H$3*30=AU$7,AU$49*$B22*AU$3+AU$50*$C22*AU$3+AU$51*$D22*AU$3+AU$52*$E22*AU$3,IF($A22+$H$3*31=AU$7,AU$49*$B22*AU$3+AU$50*$C22*AU$3+AU$51*$D22*AU$3+AU$52*$E22*AU$3,IF($A22+$H$3*32=AU$7,AU$49*$B22*AU$3+AU$50*$C22*AU$3+AU$51*$D22*AU$3+AU$52*$E22*AU$3,IF($A22+$H$3*33=AU$7,AU$49*$B22*AU$3+AU$50*$C22*AU$3+AU$51*$D22*AU$3+AU$52*$E22*AU$3,IF($A22+$H$3*34=AU$7,AU$49*$B22*AU$3+AU$50*$C22*AU$3+AU$51*$D22*AU$3+AU$52*$E22*AU$3,IF($A22+$H$3*35=AU$7,AU$49*$B22*AU$3+AU$50*$C22*AU$3+AU$51*$D22*AU$3+AU$52*$E22*AU$3,IF($A22+$H$3*36=AU$7,AU$49*$B22*AU$3+AU$50*$C22*AU$3+AU$51*$D22*AU$3+AU$52*$E22*AU$3,IF($A22+$H$3*37=AU$7,AU$49*$B22*AU$3+AU$50*$C22*AU$3+AU$51*$D22*AU$3+AU$52*$E22*AU$3,IF($A22+$H$3*38=AU$7,AU$49*$B22*AU$3+AU$50*$C22*AU$3+AU$51*$D22*AU$3+AU$52*$E22*AU$3,IF($A22+$H$3*39=AU$7,AU$49*$B22*AU$3+AU$50*$C22*AU$3+AU$51*$D22*AU$3+AU$52*$E22*AU$3,IF($A22+$H$3*40=AU$7,AU$49*$B22*AU$3+AU$50*$C22*AU$3+AU$51*$D22*AU$3+AU$52*$E22*AU$3,0)))))))))))))))))))))))))))))))))))))))))*Warranty!$AD$47</f>
        <v>1323.1743143335009</v>
      </c>
      <c r="AV22" s="124">
        <f>IF($A22=AV$7,AV$49*$B22+AV$50*$C22+AV$51*$D22+AV$52*$E22,IF($A22+$H$3=AV$7,$A$5*$B22*AV$3+$B$5*$C22*AV$3+$C$5*$D22*AV$3+$D$5*$E22*AV$3,IF($A22+$H$3*2=AV$7,$A$5*$B22*AV$3+$B$5*$C22*AV$3+$C$5*$D22*AV$3+$D$5*$E22*AV$3,IF($A22+$H$3*3=AV$7,$A$5*$B22*AV$3+$B$5*$C22*AV$3+$C$5*$D22*AV$3+$D$5*$E22*AV$3,IF($A22+$H$3*4=AV$7,$A$5*$B22*AV$3+$B$5*$C22*AV$3+$C$5*$D22*AV$3+$D$5*$E22*AV$3,IF($A22+$H$3*5=AV$7,$A$5*$B22*AV$3+$B$5*$C22*AV$3+$C$5*$D22*AV$3+$D$5*$E22*AV$3,IF($A22+$H$3*6=AV$7,$A$5*$B22*AV$3+$B$5*$C22*AV$3+$C$5*$D22*AV$3+$D$5*$E22*AV$3,IF($A22+$H$3*7=AV$7,$A$5*$B22*AV$3+$B$5*$C22*AV$3+$C$5*$D22*AV$3+$D$5*$E22*AV$3,IF($A22+$H$3*8=AV$7,$A$5*$B22*AV$3+$B$5*$C22*AV$3+$C$5*$D22*AV$3+$D$5*$E22*AV$3,IF($A22+$H$3*9=AV$7,$A$5*$B22*AV$3+$B$5*$C22*AV$3+$C$5*$D22*AV$3+$D$5*$E22*AV$3,IF($A22+$H$3*10=AV$7,$A$5*$B22*AV$3+$B$5*$C22*AV$3+$C$5*$D22*AV$3+$D$5*$E22*AV$3,IF($A22+$H$3*11=AV$7,AV$55*$B22*AV$3+AV$56*$C22*AV$3+AV$57*$D22*AV$3+AV$58*$E22*AV$3,IF($A22+$H$3*12=AV$7,AV$55*$B22*AV$3+AV$56*$C22*AV$3+AV$57*$D22*AV$3+AV$58*$E22*AV$3,IF($A22+$H$3*13=AV$7,AV$55*$B22*AV$3+AV$56*$C22*AV$3+AV$57*$D22*AV$3+AV$58*$E22*AV$3,IF($A22+$H$3*14=AV$7,AV$55*$B22*AV$3+AV$56*$C22*AV$3+AV$57*$D22*AV$3+AV$58*$E22*AV$3,IF($A22+$H$3*15=AV$7,AV$55*$B22*AV$3+AV$56*$C22*AV$3+AV$57*$D22*AV$3+AV$58*$E22*AV$3,IF($A22+$H$3*16=AV$7,AV$60*$B22*AV$3+AV$61*$C22*AV$3+AV$62*$D22*AV$3+AV$63*$E22*AV$3,IF($A22+$H$3*17=AV$7,AV$60*$B22*AV$3+AV$61*$C22*AV$3+AV$62*$D22*AV$3+AV$63*$E22*AV$3,IF($A22+$H$3*18=AV$7,AV$60*$B22*AV$3+AV$61*$C22*AV$3+AV$62*$D22*AV$3+AV$63*$E22*AV$3,IF($A22+$H$3*19=AV$7,AV$60*$B22*AV$3+AV$61*$C22*AV$3+AV$62*$D22*AV$3+AV$63*$E22*AV$3,IF($A22+$H$3*20=AV$7,AV$60*$B22*AV$3+AV$61*$C22*AV$3+AV$62*$D22*AV$3+AV$63*$E22*AV$3,IF($A22+$H$3*21=AV$7,AV$49*$B22*AV$3+AV$50*$C22*AV$3+AV$51*$D22*AV$3+AV$52*$E22*AV$3,IF($A22+$H$3*22=AV$7,AV$49*$B22*AV$3+AV$50*$C22*AV$3+AV$51*$D22*AV$3+AV$52*$E22*AV$3,IF($A22+$H$3*23=AV$7,AV$49*$B22*AV$3+AV$50*$C22*AV$3+AV$51*$D22*AV$3+AV$52*$E22*AV$3,IF($A22+$H$3*24=AV$7,AV$49*$B22*AV$3+AV$50*$C22*AV$3+AV$51*$D22*AV$3+AV$52*$E22*AV$3,IF($A22+$H$3*25=AV$7,AV$49*$B22*AV$3+AV$50*$C22*AV$3+AV$51*$D22*AV$3+AV$52*$E22*AV$3,IF($A22+$H$3*26=AV$7,AV$49*$B22*AV$3+AV$50*$C22*AV$3+AV$51*$D22*AV$3+AV$52*$E22*AV$3,IF($A22+$H$3*27=AV$7,AV$49*$B22*AV$3+AV$50*$C22*AV$3+AV$51*$D22*AV$3+AV$52*$E22*AV$3,IF($A22+$H$3*28=AV$7,AV$49*$B22*AV$3+AV$50*$C22*AV$3+AV$51*$D22*AV$3+AV$52*$E22*AV$3,IF($A22+$H$3*29=AV$7,AV$49*$B22*AV$3+AV$50*$C22*AV$3+AV$51*$D22*AV$3+AV$52*$E22*AV$3,IF($A22+$H$3*30=AV$7,AV$49*$B22*AV$3+AV$50*$C22*AV$3+AV$51*$D22*AV$3+AV$52*$E22*AV$3,IF($A22+$H$3*31=AV$7,AV$49*$B22*AV$3+AV$50*$C22*AV$3+AV$51*$D22*AV$3+AV$52*$E22*AV$3,IF($A22+$H$3*32=AV$7,AV$49*$B22*AV$3+AV$50*$C22*AV$3+AV$51*$D22*AV$3+AV$52*$E22*AV$3,IF($A22+$H$3*33=AV$7,AV$49*$B22*AV$3+AV$50*$C22*AV$3+AV$51*$D22*AV$3+AV$52*$E22*AV$3,IF($A22+$H$3*34=AV$7,AV$49*$B22*AV$3+AV$50*$C22*AV$3+AV$51*$D22*AV$3+AV$52*$E22*AV$3,IF($A22+$H$3*35=AV$7,AV$49*$B22*AV$3+AV$50*$C22*AV$3+AV$51*$D22*AV$3+AV$52*$E22*AV$3,IF($A22+$H$3*36=AV$7,AV$49*$B22*AV$3+AV$50*$C22*AV$3+AV$51*$D22*AV$3+AV$52*$E22*AV$3,IF($A22+$H$3*37=AV$7,AV$49*$B22*AV$3+AV$50*$C22*AV$3+AV$51*$D22*AV$3+AV$52*$E22*AV$3,IF($A22+$H$3*38=AV$7,AV$49*$B22*AV$3+AV$50*$C22*AV$3+AV$51*$D22*AV$3+AV$52*$E22*AV$3,IF($A22+$H$3*39=AV$7,AV$49*$B22*AV$3+AV$50*$C22*AV$3+AV$51*$D22*AV$3+AV$52*$E22*AV$3,IF($A22+$H$3*40=AV$7,AV$49*$B22*AV$3+AV$50*$C22*AV$3+AV$51*$D22*AV$3+AV$52*$E22*AV$3,0)))))))))))))))))))))))))))))))))))))))))*Warranty!$AD$47</f>
        <v>1323.1743143335009</v>
      </c>
      <c r="AW22" s="124">
        <f>IF($A22=AW$7,AW$49*$B22+AW$50*$C22+AW$51*$D22+AW$52*$E22,IF($A22+$H$3=AW$7,$A$5*$B22*AW$3+$B$5*$C22*AW$3+$C$5*$D22*AW$3+$D$5*$E22*AW$3,IF($A22+$H$3*2=AW$7,$A$5*$B22*AW$3+$B$5*$C22*AW$3+$C$5*$D22*AW$3+$D$5*$E22*AW$3,IF($A22+$H$3*3=AW$7,$A$5*$B22*AW$3+$B$5*$C22*AW$3+$C$5*$D22*AW$3+$D$5*$E22*AW$3,IF($A22+$H$3*4=AW$7,$A$5*$B22*AW$3+$B$5*$C22*AW$3+$C$5*$D22*AW$3+$D$5*$E22*AW$3,IF($A22+$H$3*5=AW$7,$A$5*$B22*AW$3+$B$5*$C22*AW$3+$C$5*$D22*AW$3+$D$5*$E22*AW$3,IF($A22+$H$3*6=AW$7,$A$5*$B22*AW$3+$B$5*$C22*AW$3+$C$5*$D22*AW$3+$D$5*$E22*AW$3,IF($A22+$H$3*7=AW$7,$A$5*$B22*AW$3+$B$5*$C22*AW$3+$C$5*$D22*AW$3+$D$5*$E22*AW$3,IF($A22+$H$3*8=AW$7,$A$5*$B22*AW$3+$B$5*$C22*AW$3+$C$5*$D22*AW$3+$D$5*$E22*AW$3,IF($A22+$H$3*9=AW$7,$A$5*$B22*AW$3+$B$5*$C22*AW$3+$C$5*$D22*AW$3+$D$5*$E22*AW$3,IF($A22+$H$3*10=AW$7,$A$5*$B22*AW$3+$B$5*$C22*AW$3+$C$5*$D22*AW$3+$D$5*$E22*AW$3,IF($A22+$H$3*11=AW$7,AW$55*$B22*AW$3+AW$56*$C22*AW$3+AW$57*$D22*AW$3+AW$58*$E22*AW$3,IF($A22+$H$3*12=AW$7,AW$55*$B22*AW$3+AW$56*$C22*AW$3+AW$57*$D22*AW$3+AW$58*$E22*AW$3,IF($A22+$H$3*13=AW$7,AW$55*$B22*AW$3+AW$56*$C22*AW$3+AW$57*$D22*AW$3+AW$58*$E22*AW$3,IF($A22+$H$3*14=AW$7,AW$55*$B22*AW$3+AW$56*$C22*AW$3+AW$57*$D22*AW$3+AW$58*$E22*AW$3,IF($A22+$H$3*15=AW$7,AW$55*$B22*AW$3+AW$56*$C22*AW$3+AW$57*$D22*AW$3+AW$58*$E22*AW$3,IF($A22+$H$3*16=AW$7,AW$60*$B22*AW$3+AW$61*$C22*AW$3+AW$62*$D22*AW$3+AW$63*$E22*AW$3,IF($A22+$H$3*17=AW$7,AW$60*$B22*AW$3+AW$61*$C22*AW$3+AW$62*$D22*AW$3+AW$63*$E22*AW$3,IF($A22+$H$3*18=AW$7,AW$60*$B22*AW$3+AW$61*$C22*AW$3+AW$62*$D22*AW$3+AW$63*$E22*AW$3,IF($A22+$H$3*19=AW$7,AW$60*$B22*AW$3+AW$61*$C22*AW$3+AW$62*$D22*AW$3+AW$63*$E22*AW$3,IF($A22+$H$3*20=AW$7,AW$60*$B22*AW$3+AW$61*$C22*AW$3+AW$62*$D22*AW$3+AW$63*$E22*AW$3,IF($A22+$H$3*21=AW$7,AW$49*$B22*AW$3+AW$50*$C22*AW$3+AW$51*$D22*AW$3+AW$52*$E22*AW$3,IF($A22+$H$3*22=AW$7,AW$49*$B22*AW$3+AW$50*$C22*AW$3+AW$51*$D22*AW$3+AW$52*$E22*AW$3,IF($A22+$H$3*23=AW$7,AW$49*$B22*AW$3+AW$50*$C22*AW$3+AW$51*$D22*AW$3+AW$52*$E22*AW$3,IF($A22+$H$3*24=AW$7,AW$49*$B22*AW$3+AW$50*$C22*AW$3+AW$51*$D22*AW$3+AW$52*$E22*AW$3,IF($A22+$H$3*25=AW$7,AW$49*$B22*AW$3+AW$50*$C22*AW$3+AW$51*$D22*AW$3+AW$52*$E22*AW$3,IF($A22+$H$3*26=AW$7,AW$49*$B22*AW$3+AW$50*$C22*AW$3+AW$51*$D22*AW$3+AW$52*$E22*AW$3,IF($A22+$H$3*27=AW$7,AW$49*$B22*AW$3+AW$50*$C22*AW$3+AW$51*$D22*AW$3+AW$52*$E22*AW$3,IF($A22+$H$3*28=AW$7,AW$49*$B22*AW$3+AW$50*$C22*AW$3+AW$51*$D22*AW$3+AW$52*$E22*AW$3,IF($A22+$H$3*29=AW$7,AW$49*$B22*AW$3+AW$50*$C22*AW$3+AW$51*$D22*AW$3+AW$52*$E22*AW$3,IF($A22+$H$3*30=AW$7,AW$49*$B22*AW$3+AW$50*$C22*AW$3+AW$51*$D22*AW$3+AW$52*$E22*AW$3,IF($A22+$H$3*31=AW$7,AW$49*$B22*AW$3+AW$50*$C22*AW$3+AW$51*$D22*AW$3+AW$52*$E22*AW$3,IF($A22+$H$3*32=AW$7,AW$49*$B22*AW$3+AW$50*$C22*AW$3+AW$51*$D22*AW$3+AW$52*$E22*AW$3,IF($A22+$H$3*33=AW$7,AW$49*$B22*AW$3+AW$50*$C22*AW$3+AW$51*$D22*AW$3+AW$52*$E22*AW$3,IF($A22+$H$3*34=AW$7,AW$49*$B22*AW$3+AW$50*$C22*AW$3+AW$51*$D22*AW$3+AW$52*$E22*AW$3,IF($A22+$H$3*35=AW$7,AW$49*$B22*AW$3+AW$50*$C22*AW$3+AW$51*$D22*AW$3+AW$52*$E22*AW$3,IF($A22+$H$3*36=AW$7,AW$49*$B22*AW$3+AW$50*$C22*AW$3+AW$51*$D22*AW$3+AW$52*$E22*AW$3,IF($A22+$H$3*37=AW$7,AW$49*$B22*AW$3+AW$50*$C22*AW$3+AW$51*$D22*AW$3+AW$52*$E22*AW$3,IF($A22+$H$3*38=AW$7,AW$49*$B22*AW$3+AW$50*$C22*AW$3+AW$51*$D22*AW$3+AW$52*$E22*AW$3,IF($A22+$H$3*39=AW$7,AW$49*$B22*AW$3+AW$50*$C22*AW$3+AW$51*$D22*AW$3+AW$52*$E22*AW$3,IF($A22+$H$3*40=AW$7,AW$49*$B22*AW$3+AW$50*$C22*AW$3+AW$51*$D22*AW$3+AW$52*$E22*AW$3,0)))))))))))))))))))))))))))))))))))))))))*Warranty!$AD$47</f>
        <v>1323.1743143335009</v>
      </c>
      <c r="AX22" s="180">
        <f t="shared" si="1"/>
        <v>526410.55216575728</v>
      </c>
    </row>
    <row r="23" spans="1:50" x14ac:dyDescent="0.2">
      <c r="A23" s="175">
        <f>'QUANTITIES - ALT 2'!A19</f>
        <v>2036</v>
      </c>
      <c r="B23" s="181">
        <f>'QUANTITIES - ALT 1'!L19</f>
        <v>1046</v>
      </c>
      <c r="C23" s="181">
        <f>'QUANTITIES - ALT 1'!M19</f>
        <v>130</v>
      </c>
      <c r="D23" s="181">
        <f>'QUANTITIES - ALT 1'!N19</f>
        <v>34</v>
      </c>
      <c r="E23" s="181">
        <f>'QUANTITIES - ALT 1'!O19</f>
        <v>10</v>
      </c>
      <c r="F23" s="177">
        <f t="shared" si="2"/>
        <v>1220</v>
      </c>
      <c r="G23" s="171"/>
      <c r="H23" s="182">
        <f t="shared" si="11"/>
        <v>437228.84098400001</v>
      </c>
      <c r="I23" s="181">
        <f t="shared" si="12"/>
        <v>52833.144519999994</v>
      </c>
      <c r="J23" s="181">
        <f t="shared" si="13"/>
        <v>18091.920335999996</v>
      </c>
      <c r="K23" s="181">
        <f t="shared" si="14"/>
        <v>5183.8430399999997</v>
      </c>
      <c r="L23" s="183">
        <f t="shared" si="4"/>
        <v>513337.74887999997</v>
      </c>
      <c r="N23" s="158">
        <f t="shared" si="5"/>
        <v>0</v>
      </c>
      <c r="O23" s="158">
        <f t="shared" si="5"/>
        <v>0</v>
      </c>
      <c r="P23" s="158">
        <f t="shared" si="5"/>
        <v>0</v>
      </c>
      <c r="Q23" s="124">
        <f t="shared" si="5"/>
        <v>0</v>
      </c>
      <c r="R23" s="124">
        <f t="shared" si="8"/>
        <v>0</v>
      </c>
      <c r="S23" s="124">
        <f t="shared" si="15"/>
        <v>0</v>
      </c>
      <c r="T23" s="124">
        <f t="shared" si="18"/>
        <v>0</v>
      </c>
      <c r="U23" s="124">
        <f t="shared" si="21"/>
        <v>0</v>
      </c>
      <c r="V23" s="124">
        <f t="shared" si="24"/>
        <v>0</v>
      </c>
      <c r="W23" s="124">
        <f t="shared" si="27"/>
        <v>0</v>
      </c>
      <c r="X23" s="124">
        <f t="shared" si="30"/>
        <v>0</v>
      </c>
      <c r="Y23" s="124">
        <f t="shared" si="32"/>
        <v>0</v>
      </c>
      <c r="Z23" s="124">
        <f t="shared" si="34"/>
        <v>0</v>
      </c>
      <c r="AA23" s="124">
        <f t="shared" si="36"/>
        <v>0</v>
      </c>
      <c r="AB23" s="124">
        <f t="shared" si="38"/>
        <v>0</v>
      </c>
      <c r="AC23" s="124">
        <f t="shared" si="40"/>
        <v>0</v>
      </c>
      <c r="AD23" s="124">
        <f t="shared" ref="AD23:AD45" si="42">IF($A23=AD$7,AD$49*$B23+AD$50*$C23+AD$51*$D23+AD$52*$E23,IF($A23+$H$3=AD$7,$A$5*$B23*AD$3+$B$5*$C23*AD$3+$C$5*$D23*AD$3+$D$5*$E23*AD$3,IF($A23+$H$3*2=AD$7,$A$5*$B23*AD$3+$B$5*$C23*AD$3+$C$5*$D23*AD$3+$D$5*$E23*AD$3,IF($A23+$H$3*3=AD$7,$A$5*$B23*AD$3+$B$5*$C23*AD$3+$C$5*$D23*AD$3+$D$5*$E23*AD$3,IF($A23+$H$3*4=AD$7,$A$5*$B23*AD$3+$B$5*$C23*AD$3+$C$5*$D23*AD$3+$D$5*$E23*AD$3,IF($A23+$H$3*5=AD$7,$A$5*$B23*AD$3+$B$5*$C23*AD$3+$C$5*$D23*AD$3+$D$5*$E23*AD$3,IF($A23+$H$3*6=AD$7,$A$5*$B23*AD$3+$B$5*$C23*AD$3+$C$5*$D23*AD$3+$D$5*$E23*AD$3,IF($A23+$H$3*7=AD$7,$A$5*$B23*AD$3+$B$5*$C23*AD$3+$C$5*$D23*AD$3+$D$5*$E23*AD$3,IF($A23+$H$3*8=AD$7,$A$5*$B23*AD$3+$B$5*$C23*AD$3+$C$5*$D23*AD$3+$D$5*$E23*AD$3,IF($A23+$H$3*9=AD$7,$A$5*$B23*AD$3+$B$5*$C23*AD$3+$C$5*$D23*AD$3+$D$5*$E23*AD$3,IF($A23+$H$3*10=AD$7,$A$5*$B23*AD$3+$B$5*$C23*AD$3+$C$5*$D23*AD$3+$D$5*$E23*AD$3,IF($A23+$H$3*11=AD$7,AD$55*$B23*AD$3+AD$56*$C23*AD$3+AD$57*$D23*AD$3+AD$58*$E23*AD$3,IF($A23+$H$3*12=AD$7,AD$55*$B23*AD$3+AD$56*$C23*AD$3+AD$57*$D23*AD$3+AD$58*$E23*AD$3,IF($A23+$H$3*13=AD$7,AD$55*$B23*AD$3+AD$56*$C23*AD$3+AD$57*$D23*AD$3+AD$58*$E23*AD$3,IF($A23+$H$3*14=AD$7,AD$55*$B23*AD$3+AD$56*$C23*AD$3+AD$57*$D23*AD$3+AD$58*$E23*AD$3,IF($A23+$H$3*15=AD$7,AD$55*$B23*AD$3+AD$56*$C23*AD$3+AD$57*$D23*AD$3+AD$58*$E23*AD$3,IF($A23+$H$3*16=AD$7,AD$60*$B23*AD$3+AD$61*$C23*AD$3+AD$62*$D23*AD$3+AD$63*$E23*AD$3,IF($A23+$H$3*17=AD$7,AD$60*$B23*AD$3+AD$61*$C23*AD$3+AD$62*$D23*AD$3+AD$63*$E23*AD$3,IF($A23+$H$3*18=AD$7,AD$60*$B23*AD$3+AD$61*$C23*AD$3+AD$62*$D23*AD$3+AD$63*$E23*AD$3,IF($A23+$H$3*19=AD$7,AD$60*$B23*AD$3+AD$61*$C23*AD$3+AD$62*$D23*AD$3+AD$63*$E23*AD$3,IF($A23+$H$3*20=AD$7,AD$60*$B23*AD$3+AD$61*$C23*AD$3+AD$62*$D23*AD$3+AD$63*$E23*AD$3,IF($A23+$H$3*21=AD$7,AD$49*$B23*AD$3+AD$50*$C23*AD$3+AD$51*$D23*AD$3+AD$52*$E23*AD$3,IF($A23+$H$3*22=AD$7,AD$49*$B23*AD$3+AD$50*$C23*AD$3+AD$51*$D23*AD$3+AD$52*$E23*AD$3,IF($A23+$H$3*23=AD$7,AD$49*$B23*AD$3+AD$50*$C23*AD$3+AD$51*$D23*AD$3+AD$52*$E23*AD$3,IF($A23+$H$3*24=AD$7,AD$49*$B23*AD$3+AD$50*$C23*AD$3+AD$51*$D23*AD$3+AD$52*$E23*AD$3,IF($A23+$H$3*25=AD$7,AD$49*$B23*AD$3+AD$50*$C23*AD$3+AD$51*$D23*AD$3+AD$52*$E23*AD$3,IF($A23+$H$3*26=AD$7,AD$49*$B23*AD$3+AD$50*$C23*AD$3+AD$51*$D23*AD$3+AD$52*$E23*AD$3,IF($A23+$H$3*27=AD$7,AD$49*$B23*AD$3+AD$50*$C23*AD$3+AD$51*$D23*AD$3+AD$52*$E23*AD$3,IF($A23+$H$3*28=AD$7,AD$49*$B23*AD$3+AD$50*$C23*AD$3+AD$51*$D23*AD$3+AD$52*$E23*AD$3,IF($A23+$H$3*29=AD$7,AD$49*$B23*AD$3+AD$50*$C23*AD$3+AD$51*$D23*AD$3+AD$52*$E23*AD$3,IF($A23+$H$3*30=AD$7,AD$49*$B23*AD$3+AD$50*$C23*AD$3+AD$51*$D23*AD$3+AD$52*$E23*AD$3,IF($A23+$H$3*31=AD$7,AD$49*$B23*AD$3+AD$50*$C23*AD$3+AD$51*$D23*AD$3+AD$52*$E23*AD$3,IF($A23+$H$3*32=AD$7,AD$49*$B23*AD$3+AD$50*$C23*AD$3+AD$51*$D23*AD$3+AD$52*$E23*AD$3,IF($A23+$H$3*33=AD$7,AD$49*$B23*AD$3+AD$50*$C23*AD$3+AD$51*$D23*AD$3+AD$52*$E23*AD$3,IF($A23+$H$3*34=AD$7,AD$49*$B23*AD$3+AD$50*$C23*AD$3+AD$51*$D23*AD$3+AD$52*$E23*AD$3,IF($A23+$H$3*35=AD$7,AD$49*$B23*AD$3+AD$50*$C23*AD$3+AD$51*$D23*AD$3+AD$52*$E23*AD$3,IF($A23+$H$3*36=AD$7,AD$49*$B23*AD$3+AD$50*$C23*AD$3+AD$51*$D23*AD$3+AD$52*$E23*AD$3,IF($A23+$H$3*37=AD$7,AD$49*$B23*AD$3+AD$50*$C23*AD$3+AD$51*$D23*AD$3+AD$52*$E23*AD$3,IF($A23+$H$3*38=AD$7,AD$49*$B23*AD$3+AD$50*$C23*AD$3+AD$51*$D23*AD$3+AD$52*$E23*AD$3,IF($A23+$H$3*39=AD$7,AD$49*$B23*AD$3+AD$50*$C23*AD$3+AD$51*$D23*AD$3+AD$52*$E23*AD$3,IF($A23+$H$3*40=AD$7,AD$49*$B23*AD$3+AD$50*$C23*AD$3+AD$51*$D23*AD$3+AD$52*$E23*AD$3,0)))))))))))))))))))))))))))))))))))))))))</f>
        <v>513337.74887999997</v>
      </c>
      <c r="AE23" s="124">
        <f t="shared" ref="AE23:AN23" si="43">IF($A23=AE$7,AE$49*$B23+AE$50*$C23+AE$51*$D23+AE$52*$E23,IF($A23+$H$3=AE$7,$A$5*$B23*AE$3+$B$5*$C23*AE$3+$C$5*$D23*AE$3+$D$5*$E23*AE$3,IF($A23+$H$3*2=AE$7,$A$5*$B23*AE$3+$B$5*$C23*AE$3+$C$5*$D23*AE$3+$D$5*$E23*AE$3,IF($A23+$H$3*3=AE$7,$A$5*$B23*AE$3+$B$5*$C23*AE$3+$C$5*$D23*AE$3+$D$5*$E23*AE$3,IF($A23+$H$3*4=AE$7,$A$5*$B23*AE$3+$B$5*$C23*AE$3+$C$5*$D23*AE$3+$D$5*$E23*AE$3,IF($A23+$H$3*5=AE$7,$A$5*$B23*AE$3+$B$5*$C23*AE$3+$C$5*$D23*AE$3+$D$5*$E23*AE$3,IF($A23+$H$3*6=AE$7,$A$5*$B23*AE$3+$B$5*$C23*AE$3+$C$5*$D23*AE$3+$D$5*$E23*AE$3,IF($A23+$H$3*7=AE$7,$A$5*$B23*AE$3+$B$5*$C23*AE$3+$C$5*$D23*AE$3+$D$5*$E23*AE$3,IF($A23+$H$3*8=AE$7,$A$5*$B23*AE$3+$B$5*$C23*AE$3+$C$5*$D23*AE$3+$D$5*$E23*AE$3,IF($A23+$H$3*9=AE$7,$A$5*$B23*AE$3+$B$5*$C23*AE$3+$C$5*$D23*AE$3+$D$5*$E23*AE$3,IF($A23+$H$3*10=AE$7,$A$5*$B23*AE$3+$B$5*$C23*AE$3+$C$5*$D23*AE$3+$D$5*$E23*AE$3,IF($A23+$H$3*11=AE$7,AE$55*$B23*AE$3+AE$56*$C23*AE$3+AE$57*$D23*AE$3+AE$58*$E23*AE$3,IF($A23+$H$3*12=AE$7,AE$55*$B23*AE$3+AE$56*$C23*AE$3+AE$57*$D23*AE$3+AE$58*$E23*AE$3,IF($A23+$H$3*13=AE$7,AE$55*$B23*AE$3+AE$56*$C23*AE$3+AE$57*$D23*AE$3+AE$58*$E23*AE$3,IF($A23+$H$3*14=AE$7,AE$55*$B23*AE$3+AE$56*$C23*AE$3+AE$57*$D23*AE$3+AE$58*$E23*AE$3,IF($A23+$H$3*15=AE$7,AE$55*$B23*AE$3+AE$56*$C23*AE$3+AE$57*$D23*AE$3+AE$58*$E23*AE$3,IF($A23+$H$3*16=AE$7,AE$60*$B23*AE$3+AE$61*$C23*AE$3+AE$62*$D23*AE$3+AE$63*$E23*AE$3,IF($A23+$H$3*17=AE$7,AE$60*$B23*AE$3+AE$61*$C23*AE$3+AE$62*$D23*AE$3+AE$63*$E23*AE$3,IF($A23+$H$3*18=AE$7,AE$60*$B23*AE$3+AE$61*$C23*AE$3+AE$62*$D23*AE$3+AE$63*$E23*AE$3,IF($A23+$H$3*19=AE$7,AE$60*$B23*AE$3+AE$61*$C23*AE$3+AE$62*$D23*AE$3+AE$63*$E23*AE$3,IF($A23+$H$3*20=AE$7,AE$60*$B23*AE$3+AE$61*$C23*AE$3+AE$62*$D23*AE$3+AE$63*$E23*AE$3,IF($A23+$H$3*21=AE$7,AE$49*$B23*AE$3+AE$50*$C23*AE$3+AE$51*$D23*AE$3+AE$52*$E23*AE$3,IF($A23+$H$3*22=AE$7,AE$49*$B23*AE$3+AE$50*$C23*AE$3+AE$51*$D23*AE$3+AE$52*$E23*AE$3,IF($A23+$H$3*23=AE$7,AE$49*$B23*AE$3+AE$50*$C23*AE$3+AE$51*$D23*AE$3+AE$52*$E23*AE$3,IF($A23+$H$3*24=AE$7,AE$49*$B23*AE$3+AE$50*$C23*AE$3+AE$51*$D23*AE$3+AE$52*$E23*AE$3,IF($A23+$H$3*25=AE$7,AE$49*$B23*AE$3+AE$50*$C23*AE$3+AE$51*$D23*AE$3+AE$52*$E23*AE$3,IF($A23+$H$3*26=AE$7,AE$49*$B23*AE$3+AE$50*$C23*AE$3+AE$51*$D23*AE$3+AE$52*$E23*AE$3,IF($A23+$H$3*27=AE$7,AE$49*$B23*AE$3+AE$50*$C23*AE$3+AE$51*$D23*AE$3+AE$52*$E23*AE$3,IF($A23+$H$3*28=AE$7,AE$49*$B23*AE$3+AE$50*$C23*AE$3+AE$51*$D23*AE$3+AE$52*$E23*AE$3,IF($A23+$H$3*29=AE$7,AE$49*$B23*AE$3+AE$50*$C23*AE$3+AE$51*$D23*AE$3+AE$52*$E23*AE$3,IF($A23+$H$3*30=AE$7,AE$49*$B23*AE$3+AE$50*$C23*AE$3+AE$51*$D23*AE$3+AE$52*$E23*AE$3,IF($A23+$H$3*31=AE$7,AE$49*$B23*AE$3+AE$50*$C23*AE$3+AE$51*$D23*AE$3+AE$52*$E23*AE$3,IF($A23+$H$3*32=AE$7,AE$49*$B23*AE$3+AE$50*$C23*AE$3+AE$51*$D23*AE$3+AE$52*$E23*AE$3,IF($A23+$H$3*33=AE$7,AE$49*$B23*AE$3+AE$50*$C23*AE$3+AE$51*$D23*AE$3+AE$52*$E23*AE$3,IF($A23+$H$3*34=AE$7,AE$49*$B23*AE$3+AE$50*$C23*AE$3+AE$51*$D23*AE$3+AE$52*$E23*AE$3,IF($A23+$H$3*35=AE$7,AE$49*$B23*AE$3+AE$50*$C23*AE$3+AE$51*$D23*AE$3+AE$52*$E23*AE$3,IF($A23+$H$3*36=AE$7,AE$49*$B23*AE$3+AE$50*$C23*AE$3+AE$51*$D23*AE$3+AE$52*$E23*AE$3,IF($A23+$H$3*37=AE$7,AE$49*$B23*AE$3+AE$50*$C23*AE$3+AE$51*$D23*AE$3+AE$52*$E23*AE$3,IF($A23+$H$3*38=AE$7,AE$49*$B23*AE$3+AE$50*$C23*AE$3+AE$51*$D23*AE$3+AE$52*$E23*AE$3,IF($A23+$H$3*39=AE$7,AE$49*$B23*AE$3+AE$50*$C23*AE$3+AE$51*$D23*AE$3+AE$52*$E23*AE$3,IF($A23+$H$3*40=AE$7,AE$49*$B23*AE$3+AE$50*$C23*AE$3+AE$51*$D23*AE$3+AE$52*$E23*AE$3,0)))))))))))))))))))))))))))))))))))))))))*0</f>
        <v>0</v>
      </c>
      <c r="AF23" s="124">
        <f t="shared" si="43"/>
        <v>0</v>
      </c>
      <c r="AG23" s="124">
        <f t="shared" si="43"/>
        <v>0</v>
      </c>
      <c r="AH23" s="124">
        <f t="shared" si="43"/>
        <v>0</v>
      </c>
      <c r="AI23" s="124">
        <f t="shared" si="43"/>
        <v>0</v>
      </c>
      <c r="AJ23" s="124">
        <f t="shared" si="43"/>
        <v>0</v>
      </c>
      <c r="AK23" s="124">
        <f t="shared" si="43"/>
        <v>0</v>
      </c>
      <c r="AL23" s="124">
        <f t="shared" si="43"/>
        <v>0</v>
      </c>
      <c r="AM23" s="124">
        <f t="shared" si="43"/>
        <v>0</v>
      </c>
      <c r="AN23" s="124">
        <f t="shared" si="43"/>
        <v>0</v>
      </c>
      <c r="AO23" s="124">
        <f>IF($A23=AO$7,AO$49*$B23+AO$50*$C23+AO$51*$D23+AO$52*$E23,IF($A23+$H$3=AO$7,$A$5*$B23*AO$3+$B$5*$C23*AO$3+$C$5*$D23*AO$3+$D$5*$E23*AO$3,IF($A23+$H$3*2=AO$7,$A$5*$B23*AO$3+$B$5*$C23*AO$3+$C$5*$D23*AO$3+$D$5*$E23*AO$3,IF($A23+$H$3*3=AO$7,$A$5*$B23*AO$3+$B$5*$C23*AO$3+$C$5*$D23*AO$3+$D$5*$E23*AO$3,IF($A23+$H$3*4=AO$7,$A$5*$B23*AO$3+$B$5*$C23*AO$3+$C$5*$D23*AO$3+$D$5*$E23*AO$3,IF($A23+$H$3*5=AO$7,$A$5*$B23*AO$3+$B$5*$C23*AO$3+$C$5*$D23*AO$3+$D$5*$E23*AO$3,IF($A23+$H$3*6=AO$7,$A$5*$B23*AO$3+$B$5*$C23*AO$3+$C$5*$D23*AO$3+$D$5*$E23*AO$3,IF($A23+$H$3*7=AO$7,$A$5*$B23*AO$3+$B$5*$C23*AO$3+$C$5*$D23*AO$3+$D$5*$E23*AO$3,IF($A23+$H$3*8=AO$7,$A$5*$B23*AO$3+$B$5*$C23*AO$3+$C$5*$D23*AO$3+$D$5*$E23*AO$3,IF($A23+$H$3*9=AO$7,$A$5*$B23*AO$3+$B$5*$C23*AO$3+$C$5*$D23*AO$3+$D$5*$E23*AO$3,IF($A23+$H$3*10=AO$7,$A$5*$B23*AO$3+$B$5*$C23*AO$3+$C$5*$D23*AO$3+$D$5*$E23*AO$3,IF($A23+$H$3*11=AO$7,AO$55*$B23*AO$3+AO$56*$C23*AO$3+AO$57*$D23*AO$3+AO$58*$E23*AO$3,IF($A23+$H$3*12=AO$7,AO$55*$B23*AO$3+AO$56*$C23*AO$3+AO$57*$D23*AO$3+AO$58*$E23*AO$3,IF($A23+$H$3*13=AO$7,AO$55*$B23*AO$3+AO$56*$C23*AO$3+AO$57*$D23*AO$3+AO$58*$E23*AO$3,IF($A23+$H$3*14=AO$7,AO$55*$B23*AO$3+AO$56*$C23*AO$3+AO$57*$D23*AO$3+AO$58*$E23*AO$3,IF($A23+$H$3*15=AO$7,AO$55*$B23*AO$3+AO$56*$C23*AO$3+AO$57*$D23*AO$3+AO$58*$E23*AO$3,IF($A23+$H$3*16=AO$7,AO$60*$B23*AO$3+AO$61*$C23*AO$3+AO$62*$D23*AO$3+AO$63*$E23*AO$3,IF($A23+$H$3*17=AO$7,AO$60*$B23*AO$3+AO$61*$C23*AO$3+AO$62*$D23*AO$3+AO$63*$E23*AO$3,IF($A23+$H$3*18=AO$7,AO$60*$B23*AO$3+AO$61*$C23*AO$3+AO$62*$D23*AO$3+AO$63*$E23*AO$3,IF($A23+$H$3*19=AO$7,AO$60*$B23*AO$3+AO$61*$C23*AO$3+AO$62*$D23*AO$3+AO$63*$E23*AO$3,IF($A23+$H$3*20=AO$7,AO$60*$B23*AO$3+AO$61*$C23*AO$3+AO$62*$D23*AO$3+AO$63*$E23*AO$3,IF($A23+$H$3*21=AO$7,AO$49*$B23*AO$3+AO$50*$C23*AO$3+AO$51*$D23*AO$3+AO$52*$E23*AO$3,IF($A23+$H$3*22=AO$7,AO$49*$B23*AO$3+AO$50*$C23*AO$3+AO$51*$D23*AO$3+AO$52*$E23*AO$3,IF($A23+$H$3*23=AO$7,AO$49*$B23*AO$3+AO$50*$C23*AO$3+AO$51*$D23*AO$3+AO$52*$E23*AO$3,IF($A23+$H$3*24=AO$7,AO$49*$B23*AO$3+AO$50*$C23*AO$3+AO$51*$D23*AO$3+AO$52*$E23*AO$3,IF($A23+$H$3*25=AO$7,AO$49*$B23*AO$3+AO$50*$C23*AO$3+AO$51*$D23*AO$3+AO$52*$E23*AO$3,IF($A23+$H$3*26=AO$7,AO$49*$B23*AO$3+AO$50*$C23*AO$3+AO$51*$D23*AO$3+AO$52*$E23*AO$3,IF($A23+$H$3*27=AO$7,AO$49*$B23*AO$3+AO$50*$C23*AO$3+AO$51*$D23*AO$3+AO$52*$E23*AO$3,IF($A23+$H$3*28=AO$7,AO$49*$B23*AO$3+AO$50*$C23*AO$3+AO$51*$D23*AO$3+AO$52*$E23*AO$3,IF($A23+$H$3*29=AO$7,AO$49*$B23*AO$3+AO$50*$C23*AO$3+AO$51*$D23*AO$3+AO$52*$E23*AO$3,IF($A23+$H$3*30=AO$7,AO$49*$B23*AO$3+AO$50*$C23*AO$3+AO$51*$D23*AO$3+AO$52*$E23*AO$3,IF($A23+$H$3*31=AO$7,AO$49*$B23*AO$3+AO$50*$C23*AO$3+AO$51*$D23*AO$3+AO$52*$E23*AO$3,IF($A23+$H$3*32=AO$7,AO$49*$B23*AO$3+AO$50*$C23*AO$3+AO$51*$D23*AO$3+AO$52*$E23*AO$3,IF($A23+$H$3*33=AO$7,AO$49*$B23*AO$3+AO$50*$C23*AO$3+AO$51*$D23*AO$3+AO$52*$E23*AO$3,IF($A23+$H$3*34=AO$7,AO$49*$B23*AO$3+AO$50*$C23*AO$3+AO$51*$D23*AO$3+AO$52*$E23*AO$3,IF($A23+$H$3*35=AO$7,AO$49*$B23*AO$3+AO$50*$C23*AO$3+AO$51*$D23*AO$3+AO$52*$E23*AO$3,IF($A23+$H$3*36=AO$7,AO$49*$B23*AO$3+AO$50*$C23*AO$3+AO$51*$D23*AO$3+AO$52*$E23*AO$3,IF($A23+$H$3*37=AO$7,AO$49*$B23*AO$3+AO$50*$C23*AO$3+AO$51*$D23*AO$3+AO$52*$E23*AO$3,IF($A23+$H$3*38=AO$7,AO$49*$B23*AO$3+AO$50*$C23*AO$3+AO$51*$D23*AO$3+AO$52*$E23*AO$3,IF($A23+$H$3*39=AO$7,AO$49*$B23*AO$3+AO$50*$C23*AO$3+AO$51*$D23*AO$3+AO$52*$E23*AO$3,IF($A23+$H$3*40=AO$7,AO$49*$B23*AO$3+AO$50*$C23*AO$3+AO$51*$D23*AO$3+AO$52*$E23*AO$3,0)))))))))))))))))))))))))))))))))))))))))*Warranty!$AC$47</f>
        <v>1291.3863428179816</v>
      </c>
      <c r="AP23" s="124">
        <f>IF($A23=AP$7,AP$49*$B23+AP$50*$C23+AP$51*$D23+AP$52*$E23,IF($A23+$H$3=AP$7,$A$5*$B23*AP$3+$B$5*$C23*AP$3+$C$5*$D23*AP$3+$D$5*$E23*AP$3,IF($A23+$H$3*2=AP$7,$A$5*$B23*AP$3+$B$5*$C23*AP$3+$C$5*$D23*AP$3+$D$5*$E23*AP$3,IF($A23+$H$3*3=AP$7,$A$5*$B23*AP$3+$B$5*$C23*AP$3+$C$5*$D23*AP$3+$D$5*$E23*AP$3,IF($A23+$H$3*4=AP$7,$A$5*$B23*AP$3+$B$5*$C23*AP$3+$C$5*$D23*AP$3+$D$5*$E23*AP$3,IF($A23+$H$3*5=AP$7,$A$5*$B23*AP$3+$B$5*$C23*AP$3+$C$5*$D23*AP$3+$D$5*$E23*AP$3,IF($A23+$H$3*6=AP$7,$A$5*$B23*AP$3+$B$5*$C23*AP$3+$C$5*$D23*AP$3+$D$5*$E23*AP$3,IF($A23+$H$3*7=AP$7,$A$5*$B23*AP$3+$B$5*$C23*AP$3+$C$5*$D23*AP$3+$D$5*$E23*AP$3,IF($A23+$H$3*8=AP$7,$A$5*$B23*AP$3+$B$5*$C23*AP$3+$C$5*$D23*AP$3+$D$5*$E23*AP$3,IF($A23+$H$3*9=AP$7,$A$5*$B23*AP$3+$B$5*$C23*AP$3+$C$5*$D23*AP$3+$D$5*$E23*AP$3,IF($A23+$H$3*10=AP$7,$A$5*$B23*AP$3+$B$5*$C23*AP$3+$C$5*$D23*AP$3+$D$5*$E23*AP$3,IF($A23+$H$3*11=AP$7,AP$55*$B23*AP$3+AP$56*$C23*AP$3+AP$57*$D23*AP$3+AP$58*$E23*AP$3,IF($A23+$H$3*12=AP$7,AP$55*$B23*AP$3+AP$56*$C23*AP$3+AP$57*$D23*AP$3+AP$58*$E23*AP$3,IF($A23+$H$3*13=AP$7,AP$55*$B23*AP$3+AP$56*$C23*AP$3+AP$57*$D23*AP$3+AP$58*$E23*AP$3,IF($A23+$H$3*14=AP$7,AP$55*$B23*AP$3+AP$56*$C23*AP$3+AP$57*$D23*AP$3+AP$58*$E23*AP$3,IF($A23+$H$3*15=AP$7,AP$55*$B23*AP$3+AP$56*$C23*AP$3+AP$57*$D23*AP$3+AP$58*$E23*AP$3,IF($A23+$H$3*16=AP$7,AP$60*$B23*AP$3+AP$61*$C23*AP$3+AP$62*$D23*AP$3+AP$63*$E23*AP$3,IF($A23+$H$3*17=AP$7,AP$60*$B23*AP$3+AP$61*$C23*AP$3+AP$62*$D23*AP$3+AP$63*$E23*AP$3,IF($A23+$H$3*18=AP$7,AP$60*$B23*AP$3+AP$61*$C23*AP$3+AP$62*$D23*AP$3+AP$63*$E23*AP$3,IF($A23+$H$3*19=AP$7,AP$60*$B23*AP$3+AP$61*$C23*AP$3+AP$62*$D23*AP$3+AP$63*$E23*AP$3,IF($A23+$H$3*20=AP$7,AP$60*$B23*AP$3+AP$61*$C23*AP$3+AP$62*$D23*AP$3+AP$63*$E23*AP$3,IF($A23+$H$3*21=AP$7,AP$49*$B23*AP$3+AP$50*$C23*AP$3+AP$51*$D23*AP$3+AP$52*$E23*AP$3,IF($A23+$H$3*22=AP$7,AP$49*$B23*AP$3+AP$50*$C23*AP$3+AP$51*$D23*AP$3+AP$52*$E23*AP$3,IF($A23+$H$3*23=AP$7,AP$49*$B23*AP$3+AP$50*$C23*AP$3+AP$51*$D23*AP$3+AP$52*$E23*AP$3,IF($A23+$H$3*24=AP$7,AP$49*$B23*AP$3+AP$50*$C23*AP$3+AP$51*$D23*AP$3+AP$52*$E23*AP$3,IF($A23+$H$3*25=AP$7,AP$49*$B23*AP$3+AP$50*$C23*AP$3+AP$51*$D23*AP$3+AP$52*$E23*AP$3,IF($A23+$H$3*26=AP$7,AP$49*$B23*AP$3+AP$50*$C23*AP$3+AP$51*$D23*AP$3+AP$52*$E23*AP$3,IF($A23+$H$3*27=AP$7,AP$49*$B23*AP$3+AP$50*$C23*AP$3+AP$51*$D23*AP$3+AP$52*$E23*AP$3,IF($A23+$H$3*28=AP$7,AP$49*$B23*AP$3+AP$50*$C23*AP$3+AP$51*$D23*AP$3+AP$52*$E23*AP$3,IF($A23+$H$3*29=AP$7,AP$49*$B23*AP$3+AP$50*$C23*AP$3+AP$51*$D23*AP$3+AP$52*$E23*AP$3,IF($A23+$H$3*30=AP$7,AP$49*$B23*AP$3+AP$50*$C23*AP$3+AP$51*$D23*AP$3+AP$52*$E23*AP$3,IF($A23+$H$3*31=AP$7,AP$49*$B23*AP$3+AP$50*$C23*AP$3+AP$51*$D23*AP$3+AP$52*$E23*AP$3,IF($A23+$H$3*32=AP$7,AP$49*$B23*AP$3+AP$50*$C23*AP$3+AP$51*$D23*AP$3+AP$52*$E23*AP$3,IF($A23+$H$3*33=AP$7,AP$49*$B23*AP$3+AP$50*$C23*AP$3+AP$51*$D23*AP$3+AP$52*$E23*AP$3,IF($A23+$H$3*34=AP$7,AP$49*$B23*AP$3+AP$50*$C23*AP$3+AP$51*$D23*AP$3+AP$52*$E23*AP$3,IF($A23+$H$3*35=AP$7,AP$49*$B23*AP$3+AP$50*$C23*AP$3+AP$51*$D23*AP$3+AP$52*$E23*AP$3,IF($A23+$H$3*36=AP$7,AP$49*$B23*AP$3+AP$50*$C23*AP$3+AP$51*$D23*AP$3+AP$52*$E23*AP$3,IF($A23+$H$3*37=AP$7,AP$49*$B23*AP$3+AP$50*$C23*AP$3+AP$51*$D23*AP$3+AP$52*$E23*AP$3,IF($A23+$H$3*38=AP$7,AP$49*$B23*AP$3+AP$50*$C23*AP$3+AP$51*$D23*AP$3+AP$52*$E23*AP$3,IF($A23+$H$3*39=AP$7,AP$49*$B23*AP$3+AP$50*$C23*AP$3+AP$51*$D23*AP$3+AP$52*$E23*AP$3,IF($A23+$H$3*40=AP$7,AP$49*$B23*AP$3+AP$50*$C23*AP$3+AP$51*$D23*AP$3+AP$52*$E23*AP$3,0)))))))))))))))))))))))))))))))))))))))))*Warranty!$AC$47</f>
        <v>1291.3863428179816</v>
      </c>
      <c r="AQ23" s="124">
        <f>IF($A23=AQ$7,AQ$49*$B23+AQ$50*$C23+AQ$51*$D23+AQ$52*$E23,IF($A23+$H$3=AQ$7,$A$5*$B23*AQ$3+$B$5*$C23*AQ$3+$C$5*$D23*AQ$3+$D$5*$E23*AQ$3,IF($A23+$H$3*2=AQ$7,$A$5*$B23*AQ$3+$B$5*$C23*AQ$3+$C$5*$D23*AQ$3+$D$5*$E23*AQ$3,IF($A23+$H$3*3=AQ$7,$A$5*$B23*AQ$3+$B$5*$C23*AQ$3+$C$5*$D23*AQ$3+$D$5*$E23*AQ$3,IF($A23+$H$3*4=AQ$7,$A$5*$B23*AQ$3+$B$5*$C23*AQ$3+$C$5*$D23*AQ$3+$D$5*$E23*AQ$3,IF($A23+$H$3*5=AQ$7,$A$5*$B23*AQ$3+$B$5*$C23*AQ$3+$C$5*$D23*AQ$3+$D$5*$E23*AQ$3,IF($A23+$H$3*6=AQ$7,$A$5*$B23*AQ$3+$B$5*$C23*AQ$3+$C$5*$D23*AQ$3+$D$5*$E23*AQ$3,IF($A23+$H$3*7=AQ$7,$A$5*$B23*AQ$3+$B$5*$C23*AQ$3+$C$5*$D23*AQ$3+$D$5*$E23*AQ$3,IF($A23+$H$3*8=AQ$7,$A$5*$B23*AQ$3+$B$5*$C23*AQ$3+$C$5*$D23*AQ$3+$D$5*$E23*AQ$3,IF($A23+$H$3*9=AQ$7,$A$5*$B23*AQ$3+$B$5*$C23*AQ$3+$C$5*$D23*AQ$3+$D$5*$E23*AQ$3,IF($A23+$H$3*10=AQ$7,$A$5*$B23*AQ$3+$B$5*$C23*AQ$3+$C$5*$D23*AQ$3+$D$5*$E23*AQ$3,IF($A23+$H$3*11=AQ$7,AQ$55*$B23*AQ$3+AQ$56*$C23*AQ$3+AQ$57*$D23*AQ$3+AQ$58*$E23*AQ$3,IF($A23+$H$3*12=AQ$7,AQ$55*$B23*AQ$3+AQ$56*$C23*AQ$3+AQ$57*$D23*AQ$3+AQ$58*$E23*AQ$3,IF($A23+$H$3*13=AQ$7,AQ$55*$B23*AQ$3+AQ$56*$C23*AQ$3+AQ$57*$D23*AQ$3+AQ$58*$E23*AQ$3,IF($A23+$H$3*14=AQ$7,AQ$55*$B23*AQ$3+AQ$56*$C23*AQ$3+AQ$57*$D23*AQ$3+AQ$58*$E23*AQ$3,IF($A23+$H$3*15=AQ$7,AQ$55*$B23*AQ$3+AQ$56*$C23*AQ$3+AQ$57*$D23*AQ$3+AQ$58*$E23*AQ$3,IF($A23+$H$3*16=AQ$7,AQ$60*$B23*AQ$3+AQ$61*$C23*AQ$3+AQ$62*$D23*AQ$3+AQ$63*$E23*AQ$3,IF($A23+$H$3*17=AQ$7,AQ$60*$B23*AQ$3+AQ$61*$C23*AQ$3+AQ$62*$D23*AQ$3+AQ$63*$E23*AQ$3,IF($A23+$H$3*18=AQ$7,AQ$60*$B23*AQ$3+AQ$61*$C23*AQ$3+AQ$62*$D23*AQ$3+AQ$63*$E23*AQ$3,IF($A23+$H$3*19=AQ$7,AQ$60*$B23*AQ$3+AQ$61*$C23*AQ$3+AQ$62*$D23*AQ$3+AQ$63*$E23*AQ$3,IF($A23+$H$3*20=AQ$7,AQ$60*$B23*AQ$3+AQ$61*$C23*AQ$3+AQ$62*$D23*AQ$3+AQ$63*$E23*AQ$3,IF($A23+$H$3*21=AQ$7,AQ$49*$B23*AQ$3+AQ$50*$C23*AQ$3+AQ$51*$D23*AQ$3+AQ$52*$E23*AQ$3,IF($A23+$H$3*22=AQ$7,AQ$49*$B23*AQ$3+AQ$50*$C23*AQ$3+AQ$51*$D23*AQ$3+AQ$52*$E23*AQ$3,IF($A23+$H$3*23=AQ$7,AQ$49*$B23*AQ$3+AQ$50*$C23*AQ$3+AQ$51*$D23*AQ$3+AQ$52*$E23*AQ$3,IF($A23+$H$3*24=AQ$7,AQ$49*$B23*AQ$3+AQ$50*$C23*AQ$3+AQ$51*$D23*AQ$3+AQ$52*$E23*AQ$3,IF($A23+$H$3*25=AQ$7,AQ$49*$B23*AQ$3+AQ$50*$C23*AQ$3+AQ$51*$D23*AQ$3+AQ$52*$E23*AQ$3,IF($A23+$H$3*26=AQ$7,AQ$49*$B23*AQ$3+AQ$50*$C23*AQ$3+AQ$51*$D23*AQ$3+AQ$52*$E23*AQ$3,IF($A23+$H$3*27=AQ$7,AQ$49*$B23*AQ$3+AQ$50*$C23*AQ$3+AQ$51*$D23*AQ$3+AQ$52*$E23*AQ$3,IF($A23+$H$3*28=AQ$7,AQ$49*$B23*AQ$3+AQ$50*$C23*AQ$3+AQ$51*$D23*AQ$3+AQ$52*$E23*AQ$3,IF($A23+$H$3*29=AQ$7,AQ$49*$B23*AQ$3+AQ$50*$C23*AQ$3+AQ$51*$D23*AQ$3+AQ$52*$E23*AQ$3,IF($A23+$H$3*30=AQ$7,AQ$49*$B23*AQ$3+AQ$50*$C23*AQ$3+AQ$51*$D23*AQ$3+AQ$52*$E23*AQ$3,IF($A23+$H$3*31=AQ$7,AQ$49*$B23*AQ$3+AQ$50*$C23*AQ$3+AQ$51*$D23*AQ$3+AQ$52*$E23*AQ$3,IF($A23+$H$3*32=AQ$7,AQ$49*$B23*AQ$3+AQ$50*$C23*AQ$3+AQ$51*$D23*AQ$3+AQ$52*$E23*AQ$3,IF($A23+$H$3*33=AQ$7,AQ$49*$B23*AQ$3+AQ$50*$C23*AQ$3+AQ$51*$D23*AQ$3+AQ$52*$E23*AQ$3,IF($A23+$H$3*34=AQ$7,AQ$49*$B23*AQ$3+AQ$50*$C23*AQ$3+AQ$51*$D23*AQ$3+AQ$52*$E23*AQ$3,IF($A23+$H$3*35=AQ$7,AQ$49*$B23*AQ$3+AQ$50*$C23*AQ$3+AQ$51*$D23*AQ$3+AQ$52*$E23*AQ$3,IF($A23+$H$3*36=AQ$7,AQ$49*$B23*AQ$3+AQ$50*$C23*AQ$3+AQ$51*$D23*AQ$3+AQ$52*$E23*AQ$3,IF($A23+$H$3*37=AQ$7,AQ$49*$B23*AQ$3+AQ$50*$C23*AQ$3+AQ$51*$D23*AQ$3+AQ$52*$E23*AQ$3,IF($A23+$H$3*38=AQ$7,AQ$49*$B23*AQ$3+AQ$50*$C23*AQ$3+AQ$51*$D23*AQ$3+AQ$52*$E23*AQ$3,IF($A23+$H$3*39=AQ$7,AQ$49*$B23*AQ$3+AQ$50*$C23*AQ$3+AQ$51*$D23*AQ$3+AQ$52*$E23*AQ$3,IF($A23+$H$3*40=AQ$7,AQ$49*$B23*AQ$3+AQ$50*$C23*AQ$3+AQ$51*$D23*AQ$3+AQ$52*$E23*AQ$3,0)))))))))))))))))))))))))))))))))))))))))*Warranty!$AC$47</f>
        <v>1291.3863428179816</v>
      </c>
      <c r="AR23" s="124">
        <f>IF($A23=AR$7,AR$49*$B23+AR$50*$C23+AR$51*$D23+AR$52*$E23,IF($A23+$H$3=AR$7,$A$5*$B23*AR$3+$B$5*$C23*AR$3+$C$5*$D23*AR$3+$D$5*$E23*AR$3,IF($A23+$H$3*2=AR$7,$A$5*$B23*AR$3+$B$5*$C23*AR$3+$C$5*$D23*AR$3+$D$5*$E23*AR$3,IF($A23+$H$3*3=AR$7,$A$5*$B23*AR$3+$B$5*$C23*AR$3+$C$5*$D23*AR$3+$D$5*$E23*AR$3,IF($A23+$H$3*4=AR$7,$A$5*$B23*AR$3+$B$5*$C23*AR$3+$C$5*$D23*AR$3+$D$5*$E23*AR$3,IF($A23+$H$3*5=AR$7,$A$5*$B23*AR$3+$B$5*$C23*AR$3+$C$5*$D23*AR$3+$D$5*$E23*AR$3,IF($A23+$H$3*6=AR$7,$A$5*$B23*AR$3+$B$5*$C23*AR$3+$C$5*$D23*AR$3+$D$5*$E23*AR$3,IF($A23+$H$3*7=AR$7,$A$5*$B23*AR$3+$B$5*$C23*AR$3+$C$5*$D23*AR$3+$D$5*$E23*AR$3,IF($A23+$H$3*8=AR$7,$A$5*$B23*AR$3+$B$5*$C23*AR$3+$C$5*$D23*AR$3+$D$5*$E23*AR$3,IF($A23+$H$3*9=AR$7,$A$5*$B23*AR$3+$B$5*$C23*AR$3+$C$5*$D23*AR$3+$D$5*$E23*AR$3,IF($A23+$H$3*10=AR$7,$A$5*$B23*AR$3+$B$5*$C23*AR$3+$C$5*$D23*AR$3+$D$5*$E23*AR$3,IF($A23+$H$3*11=AR$7,AR$55*$B23*AR$3+AR$56*$C23*AR$3+AR$57*$D23*AR$3+AR$58*$E23*AR$3,IF($A23+$H$3*12=AR$7,AR$55*$B23*AR$3+AR$56*$C23*AR$3+AR$57*$D23*AR$3+AR$58*$E23*AR$3,IF($A23+$H$3*13=AR$7,AR$55*$B23*AR$3+AR$56*$C23*AR$3+AR$57*$D23*AR$3+AR$58*$E23*AR$3,IF($A23+$H$3*14=AR$7,AR$55*$B23*AR$3+AR$56*$C23*AR$3+AR$57*$D23*AR$3+AR$58*$E23*AR$3,IF($A23+$H$3*15=AR$7,AR$55*$B23*AR$3+AR$56*$C23*AR$3+AR$57*$D23*AR$3+AR$58*$E23*AR$3,IF($A23+$H$3*16=AR$7,AR$60*$B23*AR$3+AR$61*$C23*AR$3+AR$62*$D23*AR$3+AR$63*$E23*AR$3,IF($A23+$H$3*17=AR$7,AR$60*$B23*AR$3+AR$61*$C23*AR$3+AR$62*$D23*AR$3+AR$63*$E23*AR$3,IF($A23+$H$3*18=AR$7,AR$60*$B23*AR$3+AR$61*$C23*AR$3+AR$62*$D23*AR$3+AR$63*$E23*AR$3,IF($A23+$H$3*19=AR$7,AR$60*$B23*AR$3+AR$61*$C23*AR$3+AR$62*$D23*AR$3+AR$63*$E23*AR$3,IF($A23+$H$3*20=AR$7,AR$60*$B23*AR$3+AR$61*$C23*AR$3+AR$62*$D23*AR$3+AR$63*$E23*AR$3,IF($A23+$H$3*21=AR$7,AR$49*$B23*AR$3+AR$50*$C23*AR$3+AR$51*$D23*AR$3+AR$52*$E23*AR$3,IF($A23+$H$3*22=AR$7,AR$49*$B23*AR$3+AR$50*$C23*AR$3+AR$51*$D23*AR$3+AR$52*$E23*AR$3,IF($A23+$H$3*23=AR$7,AR$49*$B23*AR$3+AR$50*$C23*AR$3+AR$51*$D23*AR$3+AR$52*$E23*AR$3,IF($A23+$H$3*24=AR$7,AR$49*$B23*AR$3+AR$50*$C23*AR$3+AR$51*$D23*AR$3+AR$52*$E23*AR$3,IF($A23+$H$3*25=AR$7,AR$49*$B23*AR$3+AR$50*$C23*AR$3+AR$51*$D23*AR$3+AR$52*$E23*AR$3,IF($A23+$H$3*26=AR$7,AR$49*$B23*AR$3+AR$50*$C23*AR$3+AR$51*$D23*AR$3+AR$52*$E23*AR$3,IF($A23+$H$3*27=AR$7,AR$49*$B23*AR$3+AR$50*$C23*AR$3+AR$51*$D23*AR$3+AR$52*$E23*AR$3,IF($A23+$H$3*28=AR$7,AR$49*$B23*AR$3+AR$50*$C23*AR$3+AR$51*$D23*AR$3+AR$52*$E23*AR$3,IF($A23+$H$3*29=AR$7,AR$49*$B23*AR$3+AR$50*$C23*AR$3+AR$51*$D23*AR$3+AR$52*$E23*AR$3,IF($A23+$H$3*30=AR$7,AR$49*$B23*AR$3+AR$50*$C23*AR$3+AR$51*$D23*AR$3+AR$52*$E23*AR$3,IF($A23+$H$3*31=AR$7,AR$49*$B23*AR$3+AR$50*$C23*AR$3+AR$51*$D23*AR$3+AR$52*$E23*AR$3,IF($A23+$H$3*32=AR$7,AR$49*$B23*AR$3+AR$50*$C23*AR$3+AR$51*$D23*AR$3+AR$52*$E23*AR$3,IF($A23+$H$3*33=AR$7,AR$49*$B23*AR$3+AR$50*$C23*AR$3+AR$51*$D23*AR$3+AR$52*$E23*AR$3,IF($A23+$H$3*34=AR$7,AR$49*$B23*AR$3+AR$50*$C23*AR$3+AR$51*$D23*AR$3+AR$52*$E23*AR$3,IF($A23+$H$3*35=AR$7,AR$49*$B23*AR$3+AR$50*$C23*AR$3+AR$51*$D23*AR$3+AR$52*$E23*AR$3,IF($A23+$H$3*36=AR$7,AR$49*$B23*AR$3+AR$50*$C23*AR$3+AR$51*$D23*AR$3+AR$52*$E23*AR$3,IF($A23+$H$3*37=AR$7,AR$49*$B23*AR$3+AR$50*$C23*AR$3+AR$51*$D23*AR$3+AR$52*$E23*AR$3,IF($A23+$H$3*38=AR$7,AR$49*$B23*AR$3+AR$50*$C23*AR$3+AR$51*$D23*AR$3+AR$52*$E23*AR$3,IF($A23+$H$3*39=AR$7,AR$49*$B23*AR$3+AR$50*$C23*AR$3+AR$51*$D23*AR$3+AR$52*$E23*AR$3,IF($A23+$H$3*40=AR$7,AR$49*$B23*AR$3+AR$50*$C23*AR$3+AR$51*$D23*AR$3+AR$52*$E23*AR$3,0)))))))))))))))))))))))))))))))))))))))))*Warranty!$AC$47</f>
        <v>1291.3863428179816</v>
      </c>
      <c r="AS23" s="124">
        <f>IF($A23=AS$7,AS$49*$B23+AS$50*$C23+AS$51*$D23+AS$52*$E23,IF($A23+$H$3=AS$7,$A$5*$B23*AS$3+$B$5*$C23*AS$3+$C$5*$D23*AS$3+$D$5*$E23*AS$3,IF($A23+$H$3*2=AS$7,$A$5*$B23*AS$3+$B$5*$C23*AS$3+$C$5*$D23*AS$3+$D$5*$E23*AS$3,IF($A23+$H$3*3=AS$7,$A$5*$B23*AS$3+$B$5*$C23*AS$3+$C$5*$D23*AS$3+$D$5*$E23*AS$3,IF($A23+$H$3*4=AS$7,$A$5*$B23*AS$3+$B$5*$C23*AS$3+$C$5*$D23*AS$3+$D$5*$E23*AS$3,IF($A23+$H$3*5=AS$7,$A$5*$B23*AS$3+$B$5*$C23*AS$3+$C$5*$D23*AS$3+$D$5*$E23*AS$3,IF($A23+$H$3*6=AS$7,$A$5*$B23*AS$3+$B$5*$C23*AS$3+$C$5*$D23*AS$3+$D$5*$E23*AS$3,IF($A23+$H$3*7=AS$7,$A$5*$B23*AS$3+$B$5*$C23*AS$3+$C$5*$D23*AS$3+$D$5*$E23*AS$3,IF($A23+$H$3*8=AS$7,$A$5*$B23*AS$3+$B$5*$C23*AS$3+$C$5*$D23*AS$3+$D$5*$E23*AS$3,IF($A23+$H$3*9=AS$7,$A$5*$B23*AS$3+$B$5*$C23*AS$3+$C$5*$D23*AS$3+$D$5*$E23*AS$3,IF($A23+$H$3*10=AS$7,$A$5*$B23*AS$3+$B$5*$C23*AS$3+$C$5*$D23*AS$3+$D$5*$E23*AS$3,IF($A23+$H$3*11=AS$7,AS$55*$B23*AS$3+AS$56*$C23*AS$3+AS$57*$D23*AS$3+AS$58*$E23*AS$3,IF($A23+$H$3*12=AS$7,AS$55*$B23*AS$3+AS$56*$C23*AS$3+AS$57*$D23*AS$3+AS$58*$E23*AS$3,IF($A23+$H$3*13=AS$7,AS$55*$B23*AS$3+AS$56*$C23*AS$3+AS$57*$D23*AS$3+AS$58*$E23*AS$3,IF($A23+$H$3*14=AS$7,AS$55*$B23*AS$3+AS$56*$C23*AS$3+AS$57*$D23*AS$3+AS$58*$E23*AS$3,IF($A23+$H$3*15=AS$7,AS$55*$B23*AS$3+AS$56*$C23*AS$3+AS$57*$D23*AS$3+AS$58*$E23*AS$3,IF($A23+$H$3*16=AS$7,AS$60*$B23*AS$3+AS$61*$C23*AS$3+AS$62*$D23*AS$3+AS$63*$E23*AS$3,IF($A23+$H$3*17=AS$7,AS$60*$B23*AS$3+AS$61*$C23*AS$3+AS$62*$D23*AS$3+AS$63*$E23*AS$3,IF($A23+$H$3*18=AS$7,AS$60*$B23*AS$3+AS$61*$C23*AS$3+AS$62*$D23*AS$3+AS$63*$E23*AS$3,IF($A23+$H$3*19=AS$7,AS$60*$B23*AS$3+AS$61*$C23*AS$3+AS$62*$D23*AS$3+AS$63*$E23*AS$3,IF($A23+$H$3*20=AS$7,AS$60*$B23*AS$3+AS$61*$C23*AS$3+AS$62*$D23*AS$3+AS$63*$E23*AS$3,IF($A23+$H$3*21=AS$7,AS$49*$B23*AS$3+AS$50*$C23*AS$3+AS$51*$D23*AS$3+AS$52*$E23*AS$3,IF($A23+$H$3*22=AS$7,AS$49*$B23*AS$3+AS$50*$C23*AS$3+AS$51*$D23*AS$3+AS$52*$E23*AS$3,IF($A23+$H$3*23=AS$7,AS$49*$B23*AS$3+AS$50*$C23*AS$3+AS$51*$D23*AS$3+AS$52*$E23*AS$3,IF($A23+$H$3*24=AS$7,AS$49*$B23*AS$3+AS$50*$C23*AS$3+AS$51*$D23*AS$3+AS$52*$E23*AS$3,IF($A23+$H$3*25=AS$7,AS$49*$B23*AS$3+AS$50*$C23*AS$3+AS$51*$D23*AS$3+AS$52*$E23*AS$3,IF($A23+$H$3*26=AS$7,AS$49*$B23*AS$3+AS$50*$C23*AS$3+AS$51*$D23*AS$3+AS$52*$E23*AS$3,IF($A23+$H$3*27=AS$7,AS$49*$B23*AS$3+AS$50*$C23*AS$3+AS$51*$D23*AS$3+AS$52*$E23*AS$3,IF($A23+$H$3*28=AS$7,AS$49*$B23*AS$3+AS$50*$C23*AS$3+AS$51*$D23*AS$3+AS$52*$E23*AS$3,IF($A23+$H$3*29=AS$7,AS$49*$B23*AS$3+AS$50*$C23*AS$3+AS$51*$D23*AS$3+AS$52*$E23*AS$3,IF($A23+$H$3*30=AS$7,AS$49*$B23*AS$3+AS$50*$C23*AS$3+AS$51*$D23*AS$3+AS$52*$E23*AS$3,IF($A23+$H$3*31=AS$7,AS$49*$B23*AS$3+AS$50*$C23*AS$3+AS$51*$D23*AS$3+AS$52*$E23*AS$3,IF($A23+$H$3*32=AS$7,AS$49*$B23*AS$3+AS$50*$C23*AS$3+AS$51*$D23*AS$3+AS$52*$E23*AS$3,IF($A23+$H$3*33=AS$7,AS$49*$B23*AS$3+AS$50*$C23*AS$3+AS$51*$D23*AS$3+AS$52*$E23*AS$3,IF($A23+$H$3*34=AS$7,AS$49*$B23*AS$3+AS$50*$C23*AS$3+AS$51*$D23*AS$3+AS$52*$E23*AS$3,IF($A23+$H$3*35=AS$7,AS$49*$B23*AS$3+AS$50*$C23*AS$3+AS$51*$D23*AS$3+AS$52*$E23*AS$3,IF($A23+$H$3*36=AS$7,AS$49*$B23*AS$3+AS$50*$C23*AS$3+AS$51*$D23*AS$3+AS$52*$E23*AS$3,IF($A23+$H$3*37=AS$7,AS$49*$B23*AS$3+AS$50*$C23*AS$3+AS$51*$D23*AS$3+AS$52*$E23*AS$3,IF($A23+$H$3*38=AS$7,AS$49*$B23*AS$3+AS$50*$C23*AS$3+AS$51*$D23*AS$3+AS$52*$E23*AS$3,IF($A23+$H$3*39=AS$7,AS$49*$B23*AS$3+AS$50*$C23*AS$3+AS$51*$D23*AS$3+AS$52*$E23*AS$3,IF($A23+$H$3*40=AS$7,AS$49*$B23*AS$3+AS$50*$C23*AS$3+AS$51*$D23*AS$3+AS$52*$E23*AS$3,0)))))))))))))))))))))))))))))))))))))))))*Warranty!$AC$47</f>
        <v>1291.3863428179816</v>
      </c>
      <c r="AT23" s="124">
        <f>IF($A23=AT$7,AT$49*$B23+AT$50*$C23+AT$51*$D23+AT$52*$E23,IF($A23+$H$3=AT$7,$A$5*$B23*AT$3+$B$5*$C23*AT$3+$C$5*$D23*AT$3+$D$5*$E23*AT$3,IF($A23+$H$3*2=AT$7,$A$5*$B23*AT$3+$B$5*$C23*AT$3+$C$5*$D23*AT$3+$D$5*$E23*AT$3,IF($A23+$H$3*3=AT$7,$A$5*$B23*AT$3+$B$5*$C23*AT$3+$C$5*$D23*AT$3+$D$5*$E23*AT$3,IF($A23+$H$3*4=AT$7,$A$5*$B23*AT$3+$B$5*$C23*AT$3+$C$5*$D23*AT$3+$D$5*$E23*AT$3,IF($A23+$H$3*5=AT$7,$A$5*$B23*AT$3+$B$5*$C23*AT$3+$C$5*$D23*AT$3+$D$5*$E23*AT$3,IF($A23+$H$3*6=AT$7,$A$5*$B23*AT$3+$B$5*$C23*AT$3+$C$5*$D23*AT$3+$D$5*$E23*AT$3,IF($A23+$H$3*7=AT$7,$A$5*$B23*AT$3+$B$5*$C23*AT$3+$C$5*$D23*AT$3+$D$5*$E23*AT$3,IF($A23+$H$3*8=AT$7,$A$5*$B23*AT$3+$B$5*$C23*AT$3+$C$5*$D23*AT$3+$D$5*$E23*AT$3,IF($A23+$H$3*9=AT$7,$A$5*$B23*AT$3+$B$5*$C23*AT$3+$C$5*$D23*AT$3+$D$5*$E23*AT$3,IF($A23+$H$3*10=AT$7,$A$5*$B23*AT$3+$B$5*$C23*AT$3+$C$5*$D23*AT$3+$D$5*$E23*AT$3,IF($A23+$H$3*11=AT$7,AT$55*$B23*AT$3+AT$56*$C23*AT$3+AT$57*$D23*AT$3+AT$58*$E23*AT$3,IF($A23+$H$3*12=AT$7,AT$55*$B23*AT$3+AT$56*$C23*AT$3+AT$57*$D23*AT$3+AT$58*$E23*AT$3,IF($A23+$H$3*13=AT$7,AT$55*$B23*AT$3+AT$56*$C23*AT$3+AT$57*$D23*AT$3+AT$58*$E23*AT$3,IF($A23+$H$3*14=AT$7,AT$55*$B23*AT$3+AT$56*$C23*AT$3+AT$57*$D23*AT$3+AT$58*$E23*AT$3,IF($A23+$H$3*15=AT$7,AT$55*$B23*AT$3+AT$56*$C23*AT$3+AT$57*$D23*AT$3+AT$58*$E23*AT$3,IF($A23+$H$3*16=AT$7,AT$60*$B23*AT$3+AT$61*$C23*AT$3+AT$62*$D23*AT$3+AT$63*$E23*AT$3,IF($A23+$H$3*17=AT$7,AT$60*$B23*AT$3+AT$61*$C23*AT$3+AT$62*$D23*AT$3+AT$63*$E23*AT$3,IF($A23+$H$3*18=AT$7,AT$60*$B23*AT$3+AT$61*$C23*AT$3+AT$62*$D23*AT$3+AT$63*$E23*AT$3,IF($A23+$H$3*19=AT$7,AT$60*$B23*AT$3+AT$61*$C23*AT$3+AT$62*$D23*AT$3+AT$63*$E23*AT$3,IF($A23+$H$3*20=AT$7,AT$60*$B23*AT$3+AT$61*$C23*AT$3+AT$62*$D23*AT$3+AT$63*$E23*AT$3,IF($A23+$H$3*21=AT$7,AT$49*$B23*AT$3+AT$50*$C23*AT$3+AT$51*$D23*AT$3+AT$52*$E23*AT$3,IF($A23+$H$3*22=AT$7,AT$49*$B23*AT$3+AT$50*$C23*AT$3+AT$51*$D23*AT$3+AT$52*$E23*AT$3,IF($A23+$H$3*23=AT$7,AT$49*$B23*AT$3+AT$50*$C23*AT$3+AT$51*$D23*AT$3+AT$52*$E23*AT$3,IF($A23+$H$3*24=AT$7,AT$49*$B23*AT$3+AT$50*$C23*AT$3+AT$51*$D23*AT$3+AT$52*$E23*AT$3,IF($A23+$H$3*25=AT$7,AT$49*$B23*AT$3+AT$50*$C23*AT$3+AT$51*$D23*AT$3+AT$52*$E23*AT$3,IF($A23+$H$3*26=AT$7,AT$49*$B23*AT$3+AT$50*$C23*AT$3+AT$51*$D23*AT$3+AT$52*$E23*AT$3,IF($A23+$H$3*27=AT$7,AT$49*$B23*AT$3+AT$50*$C23*AT$3+AT$51*$D23*AT$3+AT$52*$E23*AT$3,IF($A23+$H$3*28=AT$7,AT$49*$B23*AT$3+AT$50*$C23*AT$3+AT$51*$D23*AT$3+AT$52*$E23*AT$3,IF($A23+$H$3*29=AT$7,AT$49*$B23*AT$3+AT$50*$C23*AT$3+AT$51*$D23*AT$3+AT$52*$E23*AT$3,IF($A23+$H$3*30=AT$7,AT$49*$B23*AT$3+AT$50*$C23*AT$3+AT$51*$D23*AT$3+AT$52*$E23*AT$3,IF($A23+$H$3*31=AT$7,AT$49*$B23*AT$3+AT$50*$C23*AT$3+AT$51*$D23*AT$3+AT$52*$E23*AT$3,IF($A23+$H$3*32=AT$7,AT$49*$B23*AT$3+AT$50*$C23*AT$3+AT$51*$D23*AT$3+AT$52*$E23*AT$3,IF($A23+$H$3*33=AT$7,AT$49*$B23*AT$3+AT$50*$C23*AT$3+AT$51*$D23*AT$3+AT$52*$E23*AT$3,IF($A23+$H$3*34=AT$7,AT$49*$B23*AT$3+AT$50*$C23*AT$3+AT$51*$D23*AT$3+AT$52*$E23*AT$3,IF($A23+$H$3*35=AT$7,AT$49*$B23*AT$3+AT$50*$C23*AT$3+AT$51*$D23*AT$3+AT$52*$E23*AT$3,IF($A23+$H$3*36=AT$7,AT$49*$B23*AT$3+AT$50*$C23*AT$3+AT$51*$D23*AT$3+AT$52*$E23*AT$3,IF($A23+$H$3*37=AT$7,AT$49*$B23*AT$3+AT$50*$C23*AT$3+AT$51*$D23*AT$3+AT$52*$E23*AT$3,IF($A23+$H$3*38=AT$7,AT$49*$B23*AT$3+AT$50*$C23*AT$3+AT$51*$D23*AT$3+AT$52*$E23*AT$3,IF($A23+$H$3*39=AT$7,AT$49*$B23*AT$3+AT$50*$C23*AT$3+AT$51*$D23*AT$3+AT$52*$E23*AT$3,IF($A23+$H$3*40=AT$7,AT$49*$B23*AT$3+AT$50*$C23*AT$3+AT$51*$D23*AT$3+AT$52*$E23*AT$3,0)))))))))))))))))))))))))))))))))))))))))*Warranty!$AD$47</f>
        <v>1323.1743143335009</v>
      </c>
      <c r="AU23" s="124">
        <f>IF($A23=AU$7,AU$49*$B23+AU$50*$C23+AU$51*$D23+AU$52*$E23,IF($A23+$H$3=AU$7,$A$5*$B23*AU$3+$B$5*$C23*AU$3+$C$5*$D23*AU$3+$D$5*$E23*AU$3,IF($A23+$H$3*2=AU$7,$A$5*$B23*AU$3+$B$5*$C23*AU$3+$C$5*$D23*AU$3+$D$5*$E23*AU$3,IF($A23+$H$3*3=AU$7,$A$5*$B23*AU$3+$B$5*$C23*AU$3+$C$5*$D23*AU$3+$D$5*$E23*AU$3,IF($A23+$H$3*4=AU$7,$A$5*$B23*AU$3+$B$5*$C23*AU$3+$C$5*$D23*AU$3+$D$5*$E23*AU$3,IF($A23+$H$3*5=AU$7,$A$5*$B23*AU$3+$B$5*$C23*AU$3+$C$5*$D23*AU$3+$D$5*$E23*AU$3,IF($A23+$H$3*6=AU$7,$A$5*$B23*AU$3+$B$5*$C23*AU$3+$C$5*$D23*AU$3+$D$5*$E23*AU$3,IF($A23+$H$3*7=AU$7,$A$5*$B23*AU$3+$B$5*$C23*AU$3+$C$5*$D23*AU$3+$D$5*$E23*AU$3,IF($A23+$H$3*8=AU$7,$A$5*$B23*AU$3+$B$5*$C23*AU$3+$C$5*$D23*AU$3+$D$5*$E23*AU$3,IF($A23+$H$3*9=AU$7,$A$5*$B23*AU$3+$B$5*$C23*AU$3+$C$5*$D23*AU$3+$D$5*$E23*AU$3,IF($A23+$H$3*10=AU$7,$A$5*$B23*AU$3+$B$5*$C23*AU$3+$C$5*$D23*AU$3+$D$5*$E23*AU$3,IF($A23+$H$3*11=AU$7,AU$55*$B23*AU$3+AU$56*$C23*AU$3+AU$57*$D23*AU$3+AU$58*$E23*AU$3,IF($A23+$H$3*12=AU$7,AU$55*$B23*AU$3+AU$56*$C23*AU$3+AU$57*$D23*AU$3+AU$58*$E23*AU$3,IF($A23+$H$3*13=AU$7,AU$55*$B23*AU$3+AU$56*$C23*AU$3+AU$57*$D23*AU$3+AU$58*$E23*AU$3,IF($A23+$H$3*14=AU$7,AU$55*$B23*AU$3+AU$56*$C23*AU$3+AU$57*$D23*AU$3+AU$58*$E23*AU$3,IF($A23+$H$3*15=AU$7,AU$55*$B23*AU$3+AU$56*$C23*AU$3+AU$57*$D23*AU$3+AU$58*$E23*AU$3,IF($A23+$H$3*16=AU$7,AU$60*$B23*AU$3+AU$61*$C23*AU$3+AU$62*$D23*AU$3+AU$63*$E23*AU$3,IF($A23+$H$3*17=AU$7,AU$60*$B23*AU$3+AU$61*$C23*AU$3+AU$62*$D23*AU$3+AU$63*$E23*AU$3,IF($A23+$H$3*18=AU$7,AU$60*$B23*AU$3+AU$61*$C23*AU$3+AU$62*$D23*AU$3+AU$63*$E23*AU$3,IF($A23+$H$3*19=AU$7,AU$60*$B23*AU$3+AU$61*$C23*AU$3+AU$62*$D23*AU$3+AU$63*$E23*AU$3,IF($A23+$H$3*20=AU$7,AU$60*$B23*AU$3+AU$61*$C23*AU$3+AU$62*$D23*AU$3+AU$63*$E23*AU$3,IF($A23+$H$3*21=AU$7,AU$49*$B23*AU$3+AU$50*$C23*AU$3+AU$51*$D23*AU$3+AU$52*$E23*AU$3,IF($A23+$H$3*22=AU$7,AU$49*$B23*AU$3+AU$50*$C23*AU$3+AU$51*$D23*AU$3+AU$52*$E23*AU$3,IF($A23+$H$3*23=AU$7,AU$49*$B23*AU$3+AU$50*$C23*AU$3+AU$51*$D23*AU$3+AU$52*$E23*AU$3,IF($A23+$H$3*24=AU$7,AU$49*$B23*AU$3+AU$50*$C23*AU$3+AU$51*$D23*AU$3+AU$52*$E23*AU$3,IF($A23+$H$3*25=AU$7,AU$49*$B23*AU$3+AU$50*$C23*AU$3+AU$51*$D23*AU$3+AU$52*$E23*AU$3,IF($A23+$H$3*26=AU$7,AU$49*$B23*AU$3+AU$50*$C23*AU$3+AU$51*$D23*AU$3+AU$52*$E23*AU$3,IF($A23+$H$3*27=AU$7,AU$49*$B23*AU$3+AU$50*$C23*AU$3+AU$51*$D23*AU$3+AU$52*$E23*AU$3,IF($A23+$H$3*28=AU$7,AU$49*$B23*AU$3+AU$50*$C23*AU$3+AU$51*$D23*AU$3+AU$52*$E23*AU$3,IF($A23+$H$3*29=AU$7,AU$49*$B23*AU$3+AU$50*$C23*AU$3+AU$51*$D23*AU$3+AU$52*$E23*AU$3,IF($A23+$H$3*30=AU$7,AU$49*$B23*AU$3+AU$50*$C23*AU$3+AU$51*$D23*AU$3+AU$52*$E23*AU$3,IF($A23+$H$3*31=AU$7,AU$49*$B23*AU$3+AU$50*$C23*AU$3+AU$51*$D23*AU$3+AU$52*$E23*AU$3,IF($A23+$H$3*32=AU$7,AU$49*$B23*AU$3+AU$50*$C23*AU$3+AU$51*$D23*AU$3+AU$52*$E23*AU$3,IF($A23+$H$3*33=AU$7,AU$49*$B23*AU$3+AU$50*$C23*AU$3+AU$51*$D23*AU$3+AU$52*$E23*AU$3,IF($A23+$H$3*34=AU$7,AU$49*$B23*AU$3+AU$50*$C23*AU$3+AU$51*$D23*AU$3+AU$52*$E23*AU$3,IF($A23+$H$3*35=AU$7,AU$49*$B23*AU$3+AU$50*$C23*AU$3+AU$51*$D23*AU$3+AU$52*$E23*AU$3,IF($A23+$H$3*36=AU$7,AU$49*$B23*AU$3+AU$50*$C23*AU$3+AU$51*$D23*AU$3+AU$52*$E23*AU$3,IF($A23+$H$3*37=AU$7,AU$49*$B23*AU$3+AU$50*$C23*AU$3+AU$51*$D23*AU$3+AU$52*$E23*AU$3,IF($A23+$H$3*38=AU$7,AU$49*$B23*AU$3+AU$50*$C23*AU$3+AU$51*$D23*AU$3+AU$52*$E23*AU$3,IF($A23+$H$3*39=AU$7,AU$49*$B23*AU$3+AU$50*$C23*AU$3+AU$51*$D23*AU$3+AU$52*$E23*AU$3,IF($A23+$H$3*40=AU$7,AU$49*$B23*AU$3+AU$50*$C23*AU$3+AU$51*$D23*AU$3+AU$52*$E23*AU$3,0)))))))))))))))))))))))))))))))))))))))))*Warranty!$AD$47</f>
        <v>1323.1743143335009</v>
      </c>
      <c r="AV23" s="124">
        <f>IF($A23=AV$7,AV$49*$B23+AV$50*$C23+AV$51*$D23+AV$52*$E23,IF($A23+$H$3=AV$7,$A$5*$B23*AV$3+$B$5*$C23*AV$3+$C$5*$D23*AV$3+$D$5*$E23*AV$3,IF($A23+$H$3*2=AV$7,$A$5*$B23*AV$3+$B$5*$C23*AV$3+$C$5*$D23*AV$3+$D$5*$E23*AV$3,IF($A23+$H$3*3=AV$7,$A$5*$B23*AV$3+$B$5*$C23*AV$3+$C$5*$D23*AV$3+$D$5*$E23*AV$3,IF($A23+$H$3*4=AV$7,$A$5*$B23*AV$3+$B$5*$C23*AV$3+$C$5*$D23*AV$3+$D$5*$E23*AV$3,IF($A23+$H$3*5=AV$7,$A$5*$B23*AV$3+$B$5*$C23*AV$3+$C$5*$D23*AV$3+$D$5*$E23*AV$3,IF($A23+$H$3*6=AV$7,$A$5*$B23*AV$3+$B$5*$C23*AV$3+$C$5*$D23*AV$3+$D$5*$E23*AV$3,IF($A23+$H$3*7=AV$7,$A$5*$B23*AV$3+$B$5*$C23*AV$3+$C$5*$D23*AV$3+$D$5*$E23*AV$3,IF($A23+$H$3*8=AV$7,$A$5*$B23*AV$3+$B$5*$C23*AV$3+$C$5*$D23*AV$3+$D$5*$E23*AV$3,IF($A23+$H$3*9=AV$7,$A$5*$B23*AV$3+$B$5*$C23*AV$3+$C$5*$D23*AV$3+$D$5*$E23*AV$3,IF($A23+$H$3*10=AV$7,$A$5*$B23*AV$3+$B$5*$C23*AV$3+$C$5*$D23*AV$3+$D$5*$E23*AV$3,IF($A23+$H$3*11=AV$7,AV$55*$B23*AV$3+AV$56*$C23*AV$3+AV$57*$D23*AV$3+AV$58*$E23*AV$3,IF($A23+$H$3*12=AV$7,AV$55*$B23*AV$3+AV$56*$C23*AV$3+AV$57*$D23*AV$3+AV$58*$E23*AV$3,IF($A23+$H$3*13=AV$7,AV$55*$B23*AV$3+AV$56*$C23*AV$3+AV$57*$D23*AV$3+AV$58*$E23*AV$3,IF($A23+$H$3*14=AV$7,AV$55*$B23*AV$3+AV$56*$C23*AV$3+AV$57*$D23*AV$3+AV$58*$E23*AV$3,IF($A23+$H$3*15=AV$7,AV$55*$B23*AV$3+AV$56*$C23*AV$3+AV$57*$D23*AV$3+AV$58*$E23*AV$3,IF($A23+$H$3*16=AV$7,AV$60*$B23*AV$3+AV$61*$C23*AV$3+AV$62*$D23*AV$3+AV$63*$E23*AV$3,IF($A23+$H$3*17=AV$7,AV$60*$B23*AV$3+AV$61*$C23*AV$3+AV$62*$D23*AV$3+AV$63*$E23*AV$3,IF($A23+$H$3*18=AV$7,AV$60*$B23*AV$3+AV$61*$C23*AV$3+AV$62*$D23*AV$3+AV$63*$E23*AV$3,IF($A23+$H$3*19=AV$7,AV$60*$B23*AV$3+AV$61*$C23*AV$3+AV$62*$D23*AV$3+AV$63*$E23*AV$3,IF($A23+$H$3*20=AV$7,AV$60*$B23*AV$3+AV$61*$C23*AV$3+AV$62*$D23*AV$3+AV$63*$E23*AV$3,IF($A23+$H$3*21=AV$7,AV$49*$B23*AV$3+AV$50*$C23*AV$3+AV$51*$D23*AV$3+AV$52*$E23*AV$3,IF($A23+$H$3*22=AV$7,AV$49*$B23*AV$3+AV$50*$C23*AV$3+AV$51*$D23*AV$3+AV$52*$E23*AV$3,IF($A23+$H$3*23=AV$7,AV$49*$B23*AV$3+AV$50*$C23*AV$3+AV$51*$D23*AV$3+AV$52*$E23*AV$3,IF($A23+$H$3*24=AV$7,AV$49*$B23*AV$3+AV$50*$C23*AV$3+AV$51*$D23*AV$3+AV$52*$E23*AV$3,IF($A23+$H$3*25=AV$7,AV$49*$B23*AV$3+AV$50*$C23*AV$3+AV$51*$D23*AV$3+AV$52*$E23*AV$3,IF($A23+$H$3*26=AV$7,AV$49*$B23*AV$3+AV$50*$C23*AV$3+AV$51*$D23*AV$3+AV$52*$E23*AV$3,IF($A23+$H$3*27=AV$7,AV$49*$B23*AV$3+AV$50*$C23*AV$3+AV$51*$D23*AV$3+AV$52*$E23*AV$3,IF($A23+$H$3*28=AV$7,AV$49*$B23*AV$3+AV$50*$C23*AV$3+AV$51*$D23*AV$3+AV$52*$E23*AV$3,IF($A23+$H$3*29=AV$7,AV$49*$B23*AV$3+AV$50*$C23*AV$3+AV$51*$D23*AV$3+AV$52*$E23*AV$3,IF($A23+$H$3*30=AV$7,AV$49*$B23*AV$3+AV$50*$C23*AV$3+AV$51*$D23*AV$3+AV$52*$E23*AV$3,IF($A23+$H$3*31=AV$7,AV$49*$B23*AV$3+AV$50*$C23*AV$3+AV$51*$D23*AV$3+AV$52*$E23*AV$3,IF($A23+$H$3*32=AV$7,AV$49*$B23*AV$3+AV$50*$C23*AV$3+AV$51*$D23*AV$3+AV$52*$E23*AV$3,IF($A23+$H$3*33=AV$7,AV$49*$B23*AV$3+AV$50*$C23*AV$3+AV$51*$D23*AV$3+AV$52*$E23*AV$3,IF($A23+$H$3*34=AV$7,AV$49*$B23*AV$3+AV$50*$C23*AV$3+AV$51*$D23*AV$3+AV$52*$E23*AV$3,IF($A23+$H$3*35=AV$7,AV$49*$B23*AV$3+AV$50*$C23*AV$3+AV$51*$D23*AV$3+AV$52*$E23*AV$3,IF($A23+$H$3*36=AV$7,AV$49*$B23*AV$3+AV$50*$C23*AV$3+AV$51*$D23*AV$3+AV$52*$E23*AV$3,IF($A23+$H$3*37=AV$7,AV$49*$B23*AV$3+AV$50*$C23*AV$3+AV$51*$D23*AV$3+AV$52*$E23*AV$3,IF($A23+$H$3*38=AV$7,AV$49*$B23*AV$3+AV$50*$C23*AV$3+AV$51*$D23*AV$3+AV$52*$E23*AV$3,IF($A23+$H$3*39=AV$7,AV$49*$B23*AV$3+AV$50*$C23*AV$3+AV$51*$D23*AV$3+AV$52*$E23*AV$3,IF($A23+$H$3*40=AV$7,AV$49*$B23*AV$3+AV$50*$C23*AV$3+AV$51*$D23*AV$3+AV$52*$E23*AV$3,0)))))))))))))))))))))))))))))))))))))))))*Warranty!$AD$47</f>
        <v>1323.1743143335009</v>
      </c>
      <c r="AW23" s="124">
        <f>IF($A23=AW$7,AW$49*$B23+AW$50*$C23+AW$51*$D23+AW$52*$E23,IF($A23+$H$3=AW$7,$A$5*$B23*AW$3+$B$5*$C23*AW$3+$C$5*$D23*AW$3+$D$5*$E23*AW$3,IF($A23+$H$3*2=AW$7,$A$5*$B23*AW$3+$B$5*$C23*AW$3+$C$5*$D23*AW$3+$D$5*$E23*AW$3,IF($A23+$H$3*3=AW$7,$A$5*$B23*AW$3+$B$5*$C23*AW$3+$C$5*$D23*AW$3+$D$5*$E23*AW$3,IF($A23+$H$3*4=AW$7,$A$5*$B23*AW$3+$B$5*$C23*AW$3+$C$5*$D23*AW$3+$D$5*$E23*AW$3,IF($A23+$H$3*5=AW$7,$A$5*$B23*AW$3+$B$5*$C23*AW$3+$C$5*$D23*AW$3+$D$5*$E23*AW$3,IF($A23+$H$3*6=AW$7,$A$5*$B23*AW$3+$B$5*$C23*AW$3+$C$5*$D23*AW$3+$D$5*$E23*AW$3,IF($A23+$H$3*7=AW$7,$A$5*$B23*AW$3+$B$5*$C23*AW$3+$C$5*$D23*AW$3+$D$5*$E23*AW$3,IF($A23+$H$3*8=AW$7,$A$5*$B23*AW$3+$B$5*$C23*AW$3+$C$5*$D23*AW$3+$D$5*$E23*AW$3,IF($A23+$H$3*9=AW$7,$A$5*$B23*AW$3+$B$5*$C23*AW$3+$C$5*$D23*AW$3+$D$5*$E23*AW$3,IF($A23+$H$3*10=AW$7,$A$5*$B23*AW$3+$B$5*$C23*AW$3+$C$5*$D23*AW$3+$D$5*$E23*AW$3,IF($A23+$H$3*11=AW$7,AW$55*$B23*AW$3+AW$56*$C23*AW$3+AW$57*$D23*AW$3+AW$58*$E23*AW$3,IF($A23+$H$3*12=AW$7,AW$55*$B23*AW$3+AW$56*$C23*AW$3+AW$57*$D23*AW$3+AW$58*$E23*AW$3,IF($A23+$H$3*13=AW$7,AW$55*$B23*AW$3+AW$56*$C23*AW$3+AW$57*$D23*AW$3+AW$58*$E23*AW$3,IF($A23+$H$3*14=AW$7,AW$55*$B23*AW$3+AW$56*$C23*AW$3+AW$57*$D23*AW$3+AW$58*$E23*AW$3,IF($A23+$H$3*15=AW$7,AW$55*$B23*AW$3+AW$56*$C23*AW$3+AW$57*$D23*AW$3+AW$58*$E23*AW$3,IF($A23+$H$3*16=AW$7,AW$60*$B23*AW$3+AW$61*$C23*AW$3+AW$62*$D23*AW$3+AW$63*$E23*AW$3,IF($A23+$H$3*17=AW$7,AW$60*$B23*AW$3+AW$61*$C23*AW$3+AW$62*$D23*AW$3+AW$63*$E23*AW$3,IF($A23+$H$3*18=AW$7,AW$60*$B23*AW$3+AW$61*$C23*AW$3+AW$62*$D23*AW$3+AW$63*$E23*AW$3,IF($A23+$H$3*19=AW$7,AW$60*$B23*AW$3+AW$61*$C23*AW$3+AW$62*$D23*AW$3+AW$63*$E23*AW$3,IF($A23+$H$3*20=AW$7,AW$60*$B23*AW$3+AW$61*$C23*AW$3+AW$62*$D23*AW$3+AW$63*$E23*AW$3,IF($A23+$H$3*21=AW$7,AW$49*$B23*AW$3+AW$50*$C23*AW$3+AW$51*$D23*AW$3+AW$52*$E23*AW$3,IF($A23+$H$3*22=AW$7,AW$49*$B23*AW$3+AW$50*$C23*AW$3+AW$51*$D23*AW$3+AW$52*$E23*AW$3,IF($A23+$H$3*23=AW$7,AW$49*$B23*AW$3+AW$50*$C23*AW$3+AW$51*$D23*AW$3+AW$52*$E23*AW$3,IF($A23+$H$3*24=AW$7,AW$49*$B23*AW$3+AW$50*$C23*AW$3+AW$51*$D23*AW$3+AW$52*$E23*AW$3,IF($A23+$H$3*25=AW$7,AW$49*$B23*AW$3+AW$50*$C23*AW$3+AW$51*$D23*AW$3+AW$52*$E23*AW$3,IF($A23+$H$3*26=AW$7,AW$49*$B23*AW$3+AW$50*$C23*AW$3+AW$51*$D23*AW$3+AW$52*$E23*AW$3,IF($A23+$H$3*27=AW$7,AW$49*$B23*AW$3+AW$50*$C23*AW$3+AW$51*$D23*AW$3+AW$52*$E23*AW$3,IF($A23+$H$3*28=AW$7,AW$49*$B23*AW$3+AW$50*$C23*AW$3+AW$51*$D23*AW$3+AW$52*$E23*AW$3,IF($A23+$H$3*29=AW$7,AW$49*$B23*AW$3+AW$50*$C23*AW$3+AW$51*$D23*AW$3+AW$52*$E23*AW$3,IF($A23+$H$3*30=AW$7,AW$49*$B23*AW$3+AW$50*$C23*AW$3+AW$51*$D23*AW$3+AW$52*$E23*AW$3,IF($A23+$H$3*31=AW$7,AW$49*$B23*AW$3+AW$50*$C23*AW$3+AW$51*$D23*AW$3+AW$52*$E23*AW$3,IF($A23+$H$3*32=AW$7,AW$49*$B23*AW$3+AW$50*$C23*AW$3+AW$51*$D23*AW$3+AW$52*$E23*AW$3,IF($A23+$H$3*33=AW$7,AW$49*$B23*AW$3+AW$50*$C23*AW$3+AW$51*$D23*AW$3+AW$52*$E23*AW$3,IF($A23+$H$3*34=AW$7,AW$49*$B23*AW$3+AW$50*$C23*AW$3+AW$51*$D23*AW$3+AW$52*$E23*AW$3,IF($A23+$H$3*35=AW$7,AW$49*$B23*AW$3+AW$50*$C23*AW$3+AW$51*$D23*AW$3+AW$52*$E23*AW$3,IF($A23+$H$3*36=AW$7,AW$49*$B23*AW$3+AW$50*$C23*AW$3+AW$51*$D23*AW$3+AW$52*$E23*AW$3,IF($A23+$H$3*37=AW$7,AW$49*$B23*AW$3+AW$50*$C23*AW$3+AW$51*$D23*AW$3+AW$52*$E23*AW$3,IF($A23+$H$3*38=AW$7,AW$49*$B23*AW$3+AW$50*$C23*AW$3+AW$51*$D23*AW$3+AW$52*$E23*AW$3,IF($A23+$H$3*39=AW$7,AW$49*$B23*AW$3+AW$50*$C23*AW$3+AW$51*$D23*AW$3+AW$52*$E23*AW$3,IF($A23+$H$3*40=AW$7,AW$49*$B23*AW$3+AW$50*$C23*AW$3+AW$51*$D23*AW$3+AW$52*$E23*AW$3,0)))))))))))))))))))))))))))))))))))))))))*Warranty!$AD$47</f>
        <v>1323.1743143335009</v>
      </c>
      <c r="AX23" s="180">
        <f t="shared" si="1"/>
        <v>525087.37785142381</v>
      </c>
    </row>
    <row r="24" spans="1:50" x14ac:dyDescent="0.2">
      <c r="A24" s="175">
        <f>'QUANTITIES - ALT 2'!A20</f>
        <v>2037</v>
      </c>
      <c r="B24" s="181">
        <f>'QUANTITIES - ALT 1'!L20</f>
        <v>1046</v>
      </c>
      <c r="C24" s="181">
        <f>'QUANTITIES - ALT 1'!M20</f>
        <v>130</v>
      </c>
      <c r="D24" s="181">
        <f>'QUANTITIES - ALT 1'!N20</f>
        <v>34</v>
      </c>
      <c r="E24" s="181">
        <f>'QUANTITIES - ALT 1'!O20</f>
        <v>10</v>
      </c>
      <c r="F24" s="177">
        <f t="shared" si="2"/>
        <v>1220</v>
      </c>
      <c r="G24" s="171"/>
      <c r="H24" s="182">
        <f t="shared" si="11"/>
        <v>437228.84098400001</v>
      </c>
      <c r="I24" s="181">
        <f t="shared" si="12"/>
        <v>52833.144519999994</v>
      </c>
      <c r="J24" s="181">
        <f t="shared" si="13"/>
        <v>18091.920335999996</v>
      </c>
      <c r="K24" s="181">
        <f t="shared" si="14"/>
        <v>5183.8430399999997</v>
      </c>
      <c r="L24" s="183">
        <f t="shared" si="4"/>
        <v>513337.74887999997</v>
      </c>
      <c r="N24" s="158">
        <f t="shared" si="5"/>
        <v>0</v>
      </c>
      <c r="O24" s="158">
        <f t="shared" si="5"/>
        <v>0</v>
      </c>
      <c r="P24" s="158">
        <f t="shared" si="5"/>
        <v>0</v>
      </c>
      <c r="Q24" s="124">
        <f t="shared" si="5"/>
        <v>0</v>
      </c>
      <c r="R24" s="124">
        <f t="shared" si="8"/>
        <v>0</v>
      </c>
      <c r="S24" s="124">
        <f t="shared" si="15"/>
        <v>0</v>
      </c>
      <c r="T24" s="124">
        <f t="shared" si="18"/>
        <v>0</v>
      </c>
      <c r="U24" s="124">
        <f t="shared" si="21"/>
        <v>0</v>
      </c>
      <c r="V24" s="124">
        <f t="shared" si="24"/>
        <v>0</v>
      </c>
      <c r="W24" s="124">
        <f t="shared" si="27"/>
        <v>0</v>
      </c>
      <c r="X24" s="124">
        <f t="shared" si="30"/>
        <v>0</v>
      </c>
      <c r="Y24" s="124">
        <f t="shared" si="32"/>
        <v>0</v>
      </c>
      <c r="Z24" s="124">
        <f t="shared" si="34"/>
        <v>0</v>
      </c>
      <c r="AA24" s="124">
        <f t="shared" si="36"/>
        <v>0</v>
      </c>
      <c r="AB24" s="124">
        <f t="shared" si="38"/>
        <v>0</v>
      </c>
      <c r="AC24" s="124">
        <f t="shared" si="40"/>
        <v>0</v>
      </c>
      <c r="AD24" s="124">
        <f t="shared" si="42"/>
        <v>0</v>
      </c>
      <c r="AE24" s="124">
        <f t="shared" ref="AE24:AE45" si="44">IF($A24=AE$7,AE$49*$B24+AE$50*$C24+AE$51*$D24+AE$52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$55*$B24*AE$3+AE$56*$C24*AE$3+AE$57*$D24*AE$3+AE$58*$E24*AE$3,IF($A24+$H$3*12=AE$7,AE$55*$B24*AE$3+AE$56*$C24*AE$3+AE$57*$D24*AE$3+AE$58*$E24*AE$3,IF($A24+$H$3*13=AE$7,AE$55*$B24*AE$3+AE$56*$C24*AE$3+AE$57*$D24*AE$3+AE$58*$E24*AE$3,IF($A24+$H$3*14=AE$7,AE$55*$B24*AE$3+AE$56*$C24*AE$3+AE$57*$D24*AE$3+AE$58*$E24*AE$3,IF($A24+$H$3*15=AE$7,AE$55*$B24*AE$3+AE$56*$C24*AE$3+AE$57*$D24*AE$3+AE$58*$E24*AE$3,IF($A24+$H$3*16=AE$7,AE$60*$B24*AE$3+AE$61*$C24*AE$3+AE$62*$D24*AE$3+AE$63*$E24*AE$3,IF($A24+$H$3*17=AE$7,AE$60*$B24*AE$3+AE$61*$C24*AE$3+AE$62*$D24*AE$3+AE$63*$E24*AE$3,IF($A24+$H$3*18=AE$7,AE$60*$B24*AE$3+AE$61*$C24*AE$3+AE$62*$D24*AE$3+AE$63*$E24*AE$3,IF($A24+$H$3*19=AE$7,AE$60*$B24*AE$3+AE$61*$C24*AE$3+AE$62*$D24*AE$3+AE$63*$E24*AE$3,IF($A24+$H$3*20=AE$7,AE$60*$B24*AE$3+AE$61*$C24*AE$3+AE$62*$D24*AE$3+AE$63*$E24*AE$3,IF($A24+$H$3*21=AE$7,AE$49*$B24*AE$3+AE$50*$C24*AE$3+AE$51*$D24*AE$3+AE$52*$E24*AE$3,IF($A24+$H$3*22=AE$7,AE$49*$B24*AE$3+AE$50*$C24*AE$3+AE$51*$D24*AE$3+AE$52*$E24*AE$3,IF($A24+$H$3*23=AE$7,AE$49*$B24*AE$3+AE$50*$C24*AE$3+AE$51*$D24*AE$3+AE$52*$E24*AE$3,IF($A24+$H$3*24=AE$7,AE$49*$B24*AE$3+AE$50*$C24*AE$3+AE$51*$D24*AE$3+AE$52*$E24*AE$3,IF($A24+$H$3*25=AE$7,AE$49*$B24*AE$3+AE$50*$C24*AE$3+AE$51*$D24*AE$3+AE$52*$E24*AE$3,IF($A24+$H$3*26=AE$7,AE$49*$B24*AE$3+AE$50*$C24*AE$3+AE$51*$D24*AE$3+AE$52*$E24*AE$3,IF($A24+$H$3*27=AE$7,AE$49*$B24*AE$3+AE$50*$C24*AE$3+AE$51*$D24*AE$3+AE$52*$E24*AE$3,IF($A24+$H$3*28=AE$7,AE$49*$B24*AE$3+AE$50*$C24*AE$3+AE$51*$D24*AE$3+AE$52*$E24*AE$3,IF($A24+$H$3*29=AE$7,AE$49*$B24*AE$3+AE$50*$C24*AE$3+AE$51*$D24*AE$3+AE$52*$E24*AE$3,IF($A24+$H$3*30=AE$7,AE$49*$B24*AE$3+AE$50*$C24*AE$3+AE$51*$D24*AE$3+AE$52*$E24*AE$3,IF($A24+$H$3*31=AE$7,AE$49*$B24*AE$3+AE$50*$C24*AE$3+AE$51*$D24*AE$3+AE$52*$E24*AE$3,IF($A24+$H$3*32=AE$7,AE$49*$B24*AE$3+AE$50*$C24*AE$3+AE$51*$D24*AE$3+AE$52*$E24*AE$3,IF($A24+$H$3*33=AE$7,AE$49*$B24*AE$3+AE$50*$C24*AE$3+AE$51*$D24*AE$3+AE$52*$E24*AE$3,IF($A24+$H$3*34=AE$7,AE$49*$B24*AE$3+AE$50*$C24*AE$3+AE$51*$D24*AE$3+AE$52*$E24*AE$3,IF($A24+$H$3*35=AE$7,AE$49*$B24*AE$3+AE$50*$C24*AE$3+AE$51*$D24*AE$3+AE$52*$E24*AE$3,IF($A24+$H$3*36=AE$7,AE$49*$B24*AE$3+AE$50*$C24*AE$3+AE$51*$D24*AE$3+AE$52*$E24*AE$3,IF($A24+$H$3*37=AE$7,AE$49*$B24*AE$3+AE$50*$C24*AE$3+AE$51*$D24*AE$3+AE$52*$E24*AE$3,IF($A24+$H$3*38=AE$7,AE$49*$B24*AE$3+AE$50*$C24*AE$3+AE$51*$D24*AE$3+AE$52*$E24*AE$3,IF($A24+$H$3*39=AE$7,AE$49*$B24*AE$3+AE$50*$C24*AE$3+AE$51*$D24*AE$3+AE$52*$E24*AE$3,IF($A24+$H$3*40=AE$7,AE$49*$B24*AE$3+AE$50*$C24*AE$3+AE$51*$D24*AE$3+AE$52*$E24*AE$3,0)))))))))))))))))))))))))))))))))))))))))</f>
        <v>513337.74887999997</v>
      </c>
      <c r="AF24" s="124">
        <f t="shared" ref="AF24:AO24" si="45">IF($A24=AF$7,AF$49*$B24+AF$50*$C24+AF$51*$D24+AF$52*$E24,IF($A24+$H$3=AF$7,$A$5*$B24*AF$3+$B$5*$C24*AF$3+$C$5*$D24*AF$3+$D$5*$E24*AF$3,IF($A24+$H$3*2=AF$7,$A$5*$B24*AF$3+$B$5*$C24*AF$3+$C$5*$D24*AF$3+$D$5*$E24*AF$3,IF($A24+$H$3*3=AF$7,$A$5*$B24*AF$3+$B$5*$C24*AF$3+$C$5*$D24*AF$3+$D$5*$E24*AF$3,IF($A24+$H$3*4=AF$7,$A$5*$B24*AF$3+$B$5*$C24*AF$3+$C$5*$D24*AF$3+$D$5*$E24*AF$3,IF($A24+$H$3*5=AF$7,$A$5*$B24*AF$3+$B$5*$C24*AF$3+$C$5*$D24*AF$3+$D$5*$E24*AF$3,IF($A24+$H$3*6=AF$7,$A$5*$B24*AF$3+$B$5*$C24*AF$3+$C$5*$D24*AF$3+$D$5*$E24*AF$3,IF($A24+$H$3*7=AF$7,$A$5*$B24*AF$3+$B$5*$C24*AF$3+$C$5*$D24*AF$3+$D$5*$E24*AF$3,IF($A24+$H$3*8=AF$7,$A$5*$B24*AF$3+$B$5*$C24*AF$3+$C$5*$D24*AF$3+$D$5*$E24*AF$3,IF($A24+$H$3*9=AF$7,$A$5*$B24*AF$3+$B$5*$C24*AF$3+$C$5*$D24*AF$3+$D$5*$E24*AF$3,IF($A24+$H$3*10=AF$7,$A$5*$B24*AF$3+$B$5*$C24*AF$3+$C$5*$D24*AF$3+$D$5*$E24*AF$3,IF($A24+$H$3*11=AF$7,AF$55*$B24*AF$3+AF$56*$C24*AF$3+AF$57*$D24*AF$3+AF$58*$E24*AF$3,IF($A24+$H$3*12=AF$7,AF$55*$B24*AF$3+AF$56*$C24*AF$3+AF$57*$D24*AF$3+AF$58*$E24*AF$3,IF($A24+$H$3*13=AF$7,AF$55*$B24*AF$3+AF$56*$C24*AF$3+AF$57*$D24*AF$3+AF$58*$E24*AF$3,IF($A24+$H$3*14=AF$7,AF$55*$B24*AF$3+AF$56*$C24*AF$3+AF$57*$D24*AF$3+AF$58*$E24*AF$3,IF($A24+$H$3*15=AF$7,AF$55*$B24*AF$3+AF$56*$C24*AF$3+AF$57*$D24*AF$3+AF$58*$E24*AF$3,IF($A24+$H$3*16=AF$7,AF$60*$B24*AF$3+AF$61*$C24*AF$3+AF$62*$D24*AF$3+AF$63*$E24*AF$3,IF($A24+$H$3*17=AF$7,AF$60*$B24*AF$3+AF$61*$C24*AF$3+AF$62*$D24*AF$3+AF$63*$E24*AF$3,IF($A24+$H$3*18=AF$7,AF$60*$B24*AF$3+AF$61*$C24*AF$3+AF$62*$D24*AF$3+AF$63*$E24*AF$3,IF($A24+$H$3*19=AF$7,AF$60*$B24*AF$3+AF$61*$C24*AF$3+AF$62*$D24*AF$3+AF$63*$E24*AF$3,IF($A24+$H$3*20=AF$7,AF$60*$B24*AF$3+AF$61*$C24*AF$3+AF$62*$D24*AF$3+AF$63*$E24*AF$3,IF($A24+$H$3*21=AF$7,AF$49*$B24*AF$3+AF$50*$C24*AF$3+AF$51*$D24*AF$3+AF$52*$E24*AF$3,IF($A24+$H$3*22=AF$7,AF$49*$B24*AF$3+AF$50*$C24*AF$3+AF$51*$D24*AF$3+AF$52*$E24*AF$3,IF($A24+$H$3*23=AF$7,AF$49*$B24*AF$3+AF$50*$C24*AF$3+AF$51*$D24*AF$3+AF$52*$E24*AF$3,IF($A24+$H$3*24=AF$7,AF$49*$B24*AF$3+AF$50*$C24*AF$3+AF$51*$D24*AF$3+AF$52*$E24*AF$3,IF($A24+$H$3*25=AF$7,AF$49*$B24*AF$3+AF$50*$C24*AF$3+AF$51*$D24*AF$3+AF$52*$E24*AF$3,IF($A24+$H$3*26=AF$7,AF$49*$B24*AF$3+AF$50*$C24*AF$3+AF$51*$D24*AF$3+AF$52*$E24*AF$3,IF($A24+$H$3*27=AF$7,AF$49*$B24*AF$3+AF$50*$C24*AF$3+AF$51*$D24*AF$3+AF$52*$E24*AF$3,IF($A24+$H$3*28=AF$7,AF$49*$B24*AF$3+AF$50*$C24*AF$3+AF$51*$D24*AF$3+AF$52*$E24*AF$3,IF($A24+$H$3*29=AF$7,AF$49*$B24*AF$3+AF$50*$C24*AF$3+AF$51*$D24*AF$3+AF$52*$E24*AF$3,IF($A24+$H$3*30=AF$7,AF$49*$B24*AF$3+AF$50*$C24*AF$3+AF$51*$D24*AF$3+AF$52*$E24*AF$3,IF($A24+$H$3*31=AF$7,AF$49*$B24*AF$3+AF$50*$C24*AF$3+AF$51*$D24*AF$3+AF$52*$E24*AF$3,IF($A24+$H$3*32=AF$7,AF$49*$B24*AF$3+AF$50*$C24*AF$3+AF$51*$D24*AF$3+AF$52*$E24*AF$3,IF($A24+$H$3*33=AF$7,AF$49*$B24*AF$3+AF$50*$C24*AF$3+AF$51*$D24*AF$3+AF$52*$E24*AF$3,IF($A24+$H$3*34=AF$7,AF$49*$B24*AF$3+AF$50*$C24*AF$3+AF$51*$D24*AF$3+AF$52*$E24*AF$3,IF($A24+$H$3*35=AF$7,AF$49*$B24*AF$3+AF$50*$C24*AF$3+AF$51*$D24*AF$3+AF$52*$E24*AF$3,IF($A24+$H$3*36=AF$7,AF$49*$B24*AF$3+AF$50*$C24*AF$3+AF$51*$D24*AF$3+AF$52*$E24*AF$3,IF($A24+$H$3*37=AF$7,AF$49*$B24*AF$3+AF$50*$C24*AF$3+AF$51*$D24*AF$3+AF$52*$E24*AF$3,IF($A24+$H$3*38=AF$7,AF$49*$B24*AF$3+AF$50*$C24*AF$3+AF$51*$D24*AF$3+AF$52*$E24*AF$3,IF($A24+$H$3*39=AF$7,AF$49*$B24*AF$3+AF$50*$C24*AF$3+AF$51*$D24*AF$3+AF$52*$E24*AF$3,IF($A24+$H$3*40=AF$7,AF$49*$B24*AF$3+AF$50*$C24*AF$3+AF$51*$D24*AF$3+AF$52*$E24*AF$3,0)))))))))))))))))))))))))))))))))))))))))*0</f>
        <v>0</v>
      </c>
      <c r="AG24" s="124">
        <f t="shared" si="45"/>
        <v>0</v>
      </c>
      <c r="AH24" s="124">
        <f t="shared" si="45"/>
        <v>0</v>
      </c>
      <c r="AI24" s="124">
        <f t="shared" si="45"/>
        <v>0</v>
      </c>
      <c r="AJ24" s="124">
        <f t="shared" si="45"/>
        <v>0</v>
      </c>
      <c r="AK24" s="124">
        <f t="shared" si="45"/>
        <v>0</v>
      </c>
      <c r="AL24" s="124">
        <f t="shared" si="45"/>
        <v>0</v>
      </c>
      <c r="AM24" s="124">
        <f t="shared" si="45"/>
        <v>0</v>
      </c>
      <c r="AN24" s="124">
        <f t="shared" si="45"/>
        <v>0</v>
      </c>
      <c r="AO24" s="124">
        <f t="shared" si="45"/>
        <v>0</v>
      </c>
      <c r="AP24" s="124">
        <f>IF($A24=AP$7,AP$49*$B24+AP$50*$C24+AP$51*$D24+AP$52*$E24,IF($A24+$H$3=AP$7,$A$5*$B24*AP$3+$B$5*$C24*AP$3+$C$5*$D24*AP$3+$D$5*$E24*AP$3,IF($A24+$H$3*2=AP$7,$A$5*$B24*AP$3+$B$5*$C24*AP$3+$C$5*$D24*AP$3+$D$5*$E24*AP$3,IF($A24+$H$3*3=AP$7,$A$5*$B24*AP$3+$B$5*$C24*AP$3+$C$5*$D24*AP$3+$D$5*$E24*AP$3,IF($A24+$H$3*4=AP$7,$A$5*$B24*AP$3+$B$5*$C24*AP$3+$C$5*$D24*AP$3+$D$5*$E24*AP$3,IF($A24+$H$3*5=AP$7,$A$5*$B24*AP$3+$B$5*$C24*AP$3+$C$5*$D24*AP$3+$D$5*$E24*AP$3,IF($A24+$H$3*6=AP$7,$A$5*$B24*AP$3+$B$5*$C24*AP$3+$C$5*$D24*AP$3+$D$5*$E24*AP$3,IF($A24+$H$3*7=AP$7,$A$5*$B24*AP$3+$B$5*$C24*AP$3+$C$5*$D24*AP$3+$D$5*$E24*AP$3,IF($A24+$H$3*8=AP$7,$A$5*$B24*AP$3+$B$5*$C24*AP$3+$C$5*$D24*AP$3+$D$5*$E24*AP$3,IF($A24+$H$3*9=AP$7,$A$5*$B24*AP$3+$B$5*$C24*AP$3+$C$5*$D24*AP$3+$D$5*$E24*AP$3,IF($A24+$H$3*10=AP$7,$A$5*$B24*AP$3+$B$5*$C24*AP$3+$C$5*$D24*AP$3+$D$5*$E24*AP$3,IF($A24+$H$3*11=AP$7,AP$55*$B24*AP$3+AP$56*$C24*AP$3+AP$57*$D24*AP$3+AP$58*$E24*AP$3,IF($A24+$H$3*12=AP$7,AP$55*$B24*AP$3+AP$56*$C24*AP$3+AP$57*$D24*AP$3+AP$58*$E24*AP$3,IF($A24+$H$3*13=AP$7,AP$55*$B24*AP$3+AP$56*$C24*AP$3+AP$57*$D24*AP$3+AP$58*$E24*AP$3,IF($A24+$H$3*14=AP$7,AP$55*$B24*AP$3+AP$56*$C24*AP$3+AP$57*$D24*AP$3+AP$58*$E24*AP$3,IF($A24+$H$3*15=AP$7,AP$55*$B24*AP$3+AP$56*$C24*AP$3+AP$57*$D24*AP$3+AP$58*$E24*AP$3,IF($A24+$H$3*16=AP$7,AP$60*$B24*AP$3+AP$61*$C24*AP$3+AP$62*$D24*AP$3+AP$63*$E24*AP$3,IF($A24+$H$3*17=AP$7,AP$60*$B24*AP$3+AP$61*$C24*AP$3+AP$62*$D24*AP$3+AP$63*$E24*AP$3,IF($A24+$H$3*18=AP$7,AP$60*$B24*AP$3+AP$61*$C24*AP$3+AP$62*$D24*AP$3+AP$63*$E24*AP$3,IF($A24+$H$3*19=AP$7,AP$60*$B24*AP$3+AP$61*$C24*AP$3+AP$62*$D24*AP$3+AP$63*$E24*AP$3,IF($A24+$H$3*20=AP$7,AP$60*$B24*AP$3+AP$61*$C24*AP$3+AP$62*$D24*AP$3+AP$63*$E24*AP$3,IF($A24+$H$3*21=AP$7,AP$49*$B24*AP$3+AP$50*$C24*AP$3+AP$51*$D24*AP$3+AP$52*$E24*AP$3,IF($A24+$H$3*22=AP$7,AP$49*$B24*AP$3+AP$50*$C24*AP$3+AP$51*$D24*AP$3+AP$52*$E24*AP$3,IF($A24+$H$3*23=AP$7,AP$49*$B24*AP$3+AP$50*$C24*AP$3+AP$51*$D24*AP$3+AP$52*$E24*AP$3,IF($A24+$H$3*24=AP$7,AP$49*$B24*AP$3+AP$50*$C24*AP$3+AP$51*$D24*AP$3+AP$52*$E24*AP$3,IF($A24+$H$3*25=AP$7,AP$49*$B24*AP$3+AP$50*$C24*AP$3+AP$51*$D24*AP$3+AP$52*$E24*AP$3,IF($A24+$H$3*26=AP$7,AP$49*$B24*AP$3+AP$50*$C24*AP$3+AP$51*$D24*AP$3+AP$52*$E24*AP$3,IF($A24+$H$3*27=AP$7,AP$49*$B24*AP$3+AP$50*$C24*AP$3+AP$51*$D24*AP$3+AP$52*$E24*AP$3,IF($A24+$H$3*28=AP$7,AP$49*$B24*AP$3+AP$50*$C24*AP$3+AP$51*$D24*AP$3+AP$52*$E24*AP$3,IF($A24+$H$3*29=AP$7,AP$49*$B24*AP$3+AP$50*$C24*AP$3+AP$51*$D24*AP$3+AP$52*$E24*AP$3,IF($A24+$H$3*30=AP$7,AP$49*$B24*AP$3+AP$50*$C24*AP$3+AP$51*$D24*AP$3+AP$52*$E24*AP$3,IF($A24+$H$3*31=AP$7,AP$49*$B24*AP$3+AP$50*$C24*AP$3+AP$51*$D24*AP$3+AP$52*$E24*AP$3,IF($A24+$H$3*32=AP$7,AP$49*$B24*AP$3+AP$50*$C24*AP$3+AP$51*$D24*AP$3+AP$52*$E24*AP$3,IF($A24+$H$3*33=AP$7,AP$49*$B24*AP$3+AP$50*$C24*AP$3+AP$51*$D24*AP$3+AP$52*$E24*AP$3,IF($A24+$H$3*34=AP$7,AP$49*$B24*AP$3+AP$50*$C24*AP$3+AP$51*$D24*AP$3+AP$52*$E24*AP$3,IF($A24+$H$3*35=AP$7,AP$49*$B24*AP$3+AP$50*$C24*AP$3+AP$51*$D24*AP$3+AP$52*$E24*AP$3,IF($A24+$H$3*36=AP$7,AP$49*$B24*AP$3+AP$50*$C24*AP$3+AP$51*$D24*AP$3+AP$52*$E24*AP$3,IF($A24+$H$3*37=AP$7,AP$49*$B24*AP$3+AP$50*$C24*AP$3+AP$51*$D24*AP$3+AP$52*$E24*AP$3,IF($A24+$H$3*38=AP$7,AP$49*$B24*AP$3+AP$50*$C24*AP$3+AP$51*$D24*AP$3+AP$52*$E24*AP$3,IF($A24+$H$3*39=AP$7,AP$49*$B24*AP$3+AP$50*$C24*AP$3+AP$51*$D24*AP$3+AP$52*$E24*AP$3,IF($A24+$H$3*40=AP$7,AP$49*$B24*AP$3+AP$50*$C24*AP$3+AP$51*$D24*AP$3+AP$52*$E24*AP$3,0)))))))))))))))))))))))))))))))))))))))))*Warranty!$AC$47</f>
        <v>1291.3863428179816</v>
      </c>
      <c r="AQ24" s="124">
        <f>IF($A24=AQ$7,AQ$49*$B24+AQ$50*$C24+AQ$51*$D24+AQ$52*$E24,IF($A24+$H$3=AQ$7,$A$5*$B24*AQ$3+$B$5*$C24*AQ$3+$C$5*$D24*AQ$3+$D$5*$E24*AQ$3,IF($A24+$H$3*2=AQ$7,$A$5*$B24*AQ$3+$B$5*$C24*AQ$3+$C$5*$D24*AQ$3+$D$5*$E24*AQ$3,IF($A24+$H$3*3=AQ$7,$A$5*$B24*AQ$3+$B$5*$C24*AQ$3+$C$5*$D24*AQ$3+$D$5*$E24*AQ$3,IF($A24+$H$3*4=AQ$7,$A$5*$B24*AQ$3+$B$5*$C24*AQ$3+$C$5*$D24*AQ$3+$D$5*$E24*AQ$3,IF($A24+$H$3*5=AQ$7,$A$5*$B24*AQ$3+$B$5*$C24*AQ$3+$C$5*$D24*AQ$3+$D$5*$E24*AQ$3,IF($A24+$H$3*6=AQ$7,$A$5*$B24*AQ$3+$B$5*$C24*AQ$3+$C$5*$D24*AQ$3+$D$5*$E24*AQ$3,IF($A24+$H$3*7=AQ$7,$A$5*$B24*AQ$3+$B$5*$C24*AQ$3+$C$5*$D24*AQ$3+$D$5*$E24*AQ$3,IF($A24+$H$3*8=AQ$7,$A$5*$B24*AQ$3+$B$5*$C24*AQ$3+$C$5*$D24*AQ$3+$D$5*$E24*AQ$3,IF($A24+$H$3*9=AQ$7,$A$5*$B24*AQ$3+$B$5*$C24*AQ$3+$C$5*$D24*AQ$3+$D$5*$E24*AQ$3,IF($A24+$H$3*10=AQ$7,$A$5*$B24*AQ$3+$B$5*$C24*AQ$3+$C$5*$D24*AQ$3+$D$5*$E24*AQ$3,IF($A24+$H$3*11=AQ$7,AQ$55*$B24*AQ$3+AQ$56*$C24*AQ$3+AQ$57*$D24*AQ$3+AQ$58*$E24*AQ$3,IF($A24+$H$3*12=AQ$7,AQ$55*$B24*AQ$3+AQ$56*$C24*AQ$3+AQ$57*$D24*AQ$3+AQ$58*$E24*AQ$3,IF($A24+$H$3*13=AQ$7,AQ$55*$B24*AQ$3+AQ$56*$C24*AQ$3+AQ$57*$D24*AQ$3+AQ$58*$E24*AQ$3,IF($A24+$H$3*14=AQ$7,AQ$55*$B24*AQ$3+AQ$56*$C24*AQ$3+AQ$57*$D24*AQ$3+AQ$58*$E24*AQ$3,IF($A24+$H$3*15=AQ$7,AQ$55*$B24*AQ$3+AQ$56*$C24*AQ$3+AQ$57*$D24*AQ$3+AQ$58*$E24*AQ$3,IF($A24+$H$3*16=AQ$7,AQ$60*$B24*AQ$3+AQ$61*$C24*AQ$3+AQ$62*$D24*AQ$3+AQ$63*$E24*AQ$3,IF($A24+$H$3*17=AQ$7,AQ$60*$B24*AQ$3+AQ$61*$C24*AQ$3+AQ$62*$D24*AQ$3+AQ$63*$E24*AQ$3,IF($A24+$H$3*18=AQ$7,AQ$60*$B24*AQ$3+AQ$61*$C24*AQ$3+AQ$62*$D24*AQ$3+AQ$63*$E24*AQ$3,IF($A24+$H$3*19=AQ$7,AQ$60*$B24*AQ$3+AQ$61*$C24*AQ$3+AQ$62*$D24*AQ$3+AQ$63*$E24*AQ$3,IF($A24+$H$3*20=AQ$7,AQ$60*$B24*AQ$3+AQ$61*$C24*AQ$3+AQ$62*$D24*AQ$3+AQ$63*$E24*AQ$3,IF($A24+$H$3*21=AQ$7,AQ$49*$B24*AQ$3+AQ$50*$C24*AQ$3+AQ$51*$D24*AQ$3+AQ$52*$E24*AQ$3,IF($A24+$H$3*22=AQ$7,AQ$49*$B24*AQ$3+AQ$50*$C24*AQ$3+AQ$51*$D24*AQ$3+AQ$52*$E24*AQ$3,IF($A24+$H$3*23=AQ$7,AQ$49*$B24*AQ$3+AQ$50*$C24*AQ$3+AQ$51*$D24*AQ$3+AQ$52*$E24*AQ$3,IF($A24+$H$3*24=AQ$7,AQ$49*$B24*AQ$3+AQ$50*$C24*AQ$3+AQ$51*$D24*AQ$3+AQ$52*$E24*AQ$3,IF($A24+$H$3*25=AQ$7,AQ$49*$B24*AQ$3+AQ$50*$C24*AQ$3+AQ$51*$D24*AQ$3+AQ$52*$E24*AQ$3,IF($A24+$H$3*26=AQ$7,AQ$49*$B24*AQ$3+AQ$50*$C24*AQ$3+AQ$51*$D24*AQ$3+AQ$52*$E24*AQ$3,IF($A24+$H$3*27=AQ$7,AQ$49*$B24*AQ$3+AQ$50*$C24*AQ$3+AQ$51*$D24*AQ$3+AQ$52*$E24*AQ$3,IF($A24+$H$3*28=AQ$7,AQ$49*$B24*AQ$3+AQ$50*$C24*AQ$3+AQ$51*$D24*AQ$3+AQ$52*$E24*AQ$3,IF($A24+$H$3*29=AQ$7,AQ$49*$B24*AQ$3+AQ$50*$C24*AQ$3+AQ$51*$D24*AQ$3+AQ$52*$E24*AQ$3,IF($A24+$H$3*30=AQ$7,AQ$49*$B24*AQ$3+AQ$50*$C24*AQ$3+AQ$51*$D24*AQ$3+AQ$52*$E24*AQ$3,IF($A24+$H$3*31=AQ$7,AQ$49*$B24*AQ$3+AQ$50*$C24*AQ$3+AQ$51*$D24*AQ$3+AQ$52*$E24*AQ$3,IF($A24+$H$3*32=AQ$7,AQ$49*$B24*AQ$3+AQ$50*$C24*AQ$3+AQ$51*$D24*AQ$3+AQ$52*$E24*AQ$3,IF($A24+$H$3*33=AQ$7,AQ$49*$B24*AQ$3+AQ$50*$C24*AQ$3+AQ$51*$D24*AQ$3+AQ$52*$E24*AQ$3,IF($A24+$H$3*34=AQ$7,AQ$49*$B24*AQ$3+AQ$50*$C24*AQ$3+AQ$51*$D24*AQ$3+AQ$52*$E24*AQ$3,IF($A24+$H$3*35=AQ$7,AQ$49*$B24*AQ$3+AQ$50*$C24*AQ$3+AQ$51*$D24*AQ$3+AQ$52*$E24*AQ$3,IF($A24+$H$3*36=AQ$7,AQ$49*$B24*AQ$3+AQ$50*$C24*AQ$3+AQ$51*$D24*AQ$3+AQ$52*$E24*AQ$3,IF($A24+$H$3*37=AQ$7,AQ$49*$B24*AQ$3+AQ$50*$C24*AQ$3+AQ$51*$D24*AQ$3+AQ$52*$E24*AQ$3,IF($A24+$H$3*38=AQ$7,AQ$49*$B24*AQ$3+AQ$50*$C24*AQ$3+AQ$51*$D24*AQ$3+AQ$52*$E24*AQ$3,IF($A24+$H$3*39=AQ$7,AQ$49*$B24*AQ$3+AQ$50*$C24*AQ$3+AQ$51*$D24*AQ$3+AQ$52*$E24*AQ$3,IF($A24+$H$3*40=AQ$7,AQ$49*$B24*AQ$3+AQ$50*$C24*AQ$3+AQ$51*$D24*AQ$3+AQ$52*$E24*AQ$3,0)))))))))))))))))))))))))))))))))))))))))*Warranty!$AC$47</f>
        <v>1291.3863428179816</v>
      </c>
      <c r="AR24" s="124">
        <f>IF($A24=AR$7,AR$49*$B24+AR$50*$C24+AR$51*$D24+AR$52*$E24,IF($A24+$H$3=AR$7,$A$5*$B24*AR$3+$B$5*$C24*AR$3+$C$5*$D24*AR$3+$D$5*$E24*AR$3,IF($A24+$H$3*2=AR$7,$A$5*$B24*AR$3+$B$5*$C24*AR$3+$C$5*$D24*AR$3+$D$5*$E24*AR$3,IF($A24+$H$3*3=AR$7,$A$5*$B24*AR$3+$B$5*$C24*AR$3+$C$5*$D24*AR$3+$D$5*$E24*AR$3,IF($A24+$H$3*4=AR$7,$A$5*$B24*AR$3+$B$5*$C24*AR$3+$C$5*$D24*AR$3+$D$5*$E24*AR$3,IF($A24+$H$3*5=AR$7,$A$5*$B24*AR$3+$B$5*$C24*AR$3+$C$5*$D24*AR$3+$D$5*$E24*AR$3,IF($A24+$H$3*6=AR$7,$A$5*$B24*AR$3+$B$5*$C24*AR$3+$C$5*$D24*AR$3+$D$5*$E24*AR$3,IF($A24+$H$3*7=AR$7,$A$5*$B24*AR$3+$B$5*$C24*AR$3+$C$5*$D24*AR$3+$D$5*$E24*AR$3,IF($A24+$H$3*8=AR$7,$A$5*$B24*AR$3+$B$5*$C24*AR$3+$C$5*$D24*AR$3+$D$5*$E24*AR$3,IF($A24+$H$3*9=AR$7,$A$5*$B24*AR$3+$B$5*$C24*AR$3+$C$5*$D24*AR$3+$D$5*$E24*AR$3,IF($A24+$H$3*10=AR$7,$A$5*$B24*AR$3+$B$5*$C24*AR$3+$C$5*$D24*AR$3+$D$5*$E24*AR$3,IF($A24+$H$3*11=AR$7,AR$55*$B24*AR$3+AR$56*$C24*AR$3+AR$57*$D24*AR$3+AR$58*$E24*AR$3,IF($A24+$H$3*12=AR$7,AR$55*$B24*AR$3+AR$56*$C24*AR$3+AR$57*$D24*AR$3+AR$58*$E24*AR$3,IF($A24+$H$3*13=AR$7,AR$55*$B24*AR$3+AR$56*$C24*AR$3+AR$57*$D24*AR$3+AR$58*$E24*AR$3,IF($A24+$H$3*14=AR$7,AR$55*$B24*AR$3+AR$56*$C24*AR$3+AR$57*$D24*AR$3+AR$58*$E24*AR$3,IF($A24+$H$3*15=AR$7,AR$55*$B24*AR$3+AR$56*$C24*AR$3+AR$57*$D24*AR$3+AR$58*$E24*AR$3,IF($A24+$H$3*16=AR$7,AR$60*$B24*AR$3+AR$61*$C24*AR$3+AR$62*$D24*AR$3+AR$63*$E24*AR$3,IF($A24+$H$3*17=AR$7,AR$60*$B24*AR$3+AR$61*$C24*AR$3+AR$62*$D24*AR$3+AR$63*$E24*AR$3,IF($A24+$H$3*18=AR$7,AR$60*$B24*AR$3+AR$61*$C24*AR$3+AR$62*$D24*AR$3+AR$63*$E24*AR$3,IF($A24+$H$3*19=AR$7,AR$60*$B24*AR$3+AR$61*$C24*AR$3+AR$62*$D24*AR$3+AR$63*$E24*AR$3,IF($A24+$H$3*20=AR$7,AR$60*$B24*AR$3+AR$61*$C24*AR$3+AR$62*$D24*AR$3+AR$63*$E24*AR$3,IF($A24+$H$3*21=AR$7,AR$49*$B24*AR$3+AR$50*$C24*AR$3+AR$51*$D24*AR$3+AR$52*$E24*AR$3,IF($A24+$H$3*22=AR$7,AR$49*$B24*AR$3+AR$50*$C24*AR$3+AR$51*$D24*AR$3+AR$52*$E24*AR$3,IF($A24+$H$3*23=AR$7,AR$49*$B24*AR$3+AR$50*$C24*AR$3+AR$51*$D24*AR$3+AR$52*$E24*AR$3,IF($A24+$H$3*24=AR$7,AR$49*$B24*AR$3+AR$50*$C24*AR$3+AR$51*$D24*AR$3+AR$52*$E24*AR$3,IF($A24+$H$3*25=AR$7,AR$49*$B24*AR$3+AR$50*$C24*AR$3+AR$51*$D24*AR$3+AR$52*$E24*AR$3,IF($A24+$H$3*26=AR$7,AR$49*$B24*AR$3+AR$50*$C24*AR$3+AR$51*$D24*AR$3+AR$52*$E24*AR$3,IF($A24+$H$3*27=AR$7,AR$49*$B24*AR$3+AR$50*$C24*AR$3+AR$51*$D24*AR$3+AR$52*$E24*AR$3,IF($A24+$H$3*28=AR$7,AR$49*$B24*AR$3+AR$50*$C24*AR$3+AR$51*$D24*AR$3+AR$52*$E24*AR$3,IF($A24+$H$3*29=AR$7,AR$49*$B24*AR$3+AR$50*$C24*AR$3+AR$51*$D24*AR$3+AR$52*$E24*AR$3,IF($A24+$H$3*30=AR$7,AR$49*$B24*AR$3+AR$50*$C24*AR$3+AR$51*$D24*AR$3+AR$52*$E24*AR$3,IF($A24+$H$3*31=AR$7,AR$49*$B24*AR$3+AR$50*$C24*AR$3+AR$51*$D24*AR$3+AR$52*$E24*AR$3,IF($A24+$H$3*32=AR$7,AR$49*$B24*AR$3+AR$50*$C24*AR$3+AR$51*$D24*AR$3+AR$52*$E24*AR$3,IF($A24+$H$3*33=AR$7,AR$49*$B24*AR$3+AR$50*$C24*AR$3+AR$51*$D24*AR$3+AR$52*$E24*AR$3,IF($A24+$H$3*34=AR$7,AR$49*$B24*AR$3+AR$50*$C24*AR$3+AR$51*$D24*AR$3+AR$52*$E24*AR$3,IF($A24+$H$3*35=AR$7,AR$49*$B24*AR$3+AR$50*$C24*AR$3+AR$51*$D24*AR$3+AR$52*$E24*AR$3,IF($A24+$H$3*36=AR$7,AR$49*$B24*AR$3+AR$50*$C24*AR$3+AR$51*$D24*AR$3+AR$52*$E24*AR$3,IF($A24+$H$3*37=AR$7,AR$49*$B24*AR$3+AR$50*$C24*AR$3+AR$51*$D24*AR$3+AR$52*$E24*AR$3,IF($A24+$H$3*38=AR$7,AR$49*$B24*AR$3+AR$50*$C24*AR$3+AR$51*$D24*AR$3+AR$52*$E24*AR$3,IF($A24+$H$3*39=AR$7,AR$49*$B24*AR$3+AR$50*$C24*AR$3+AR$51*$D24*AR$3+AR$52*$E24*AR$3,IF($A24+$H$3*40=AR$7,AR$49*$B24*AR$3+AR$50*$C24*AR$3+AR$51*$D24*AR$3+AR$52*$E24*AR$3,0)))))))))))))))))))))))))))))))))))))))))*Warranty!$AC$47</f>
        <v>1291.3863428179816</v>
      </c>
      <c r="AS24" s="124">
        <f>IF($A24=AS$7,AS$49*$B24+AS$50*$C24+AS$51*$D24+AS$52*$E24,IF($A24+$H$3=AS$7,$A$5*$B24*AS$3+$B$5*$C24*AS$3+$C$5*$D24*AS$3+$D$5*$E24*AS$3,IF($A24+$H$3*2=AS$7,$A$5*$B24*AS$3+$B$5*$C24*AS$3+$C$5*$D24*AS$3+$D$5*$E24*AS$3,IF($A24+$H$3*3=AS$7,$A$5*$B24*AS$3+$B$5*$C24*AS$3+$C$5*$D24*AS$3+$D$5*$E24*AS$3,IF($A24+$H$3*4=AS$7,$A$5*$B24*AS$3+$B$5*$C24*AS$3+$C$5*$D24*AS$3+$D$5*$E24*AS$3,IF($A24+$H$3*5=AS$7,$A$5*$B24*AS$3+$B$5*$C24*AS$3+$C$5*$D24*AS$3+$D$5*$E24*AS$3,IF($A24+$H$3*6=AS$7,$A$5*$B24*AS$3+$B$5*$C24*AS$3+$C$5*$D24*AS$3+$D$5*$E24*AS$3,IF($A24+$H$3*7=AS$7,$A$5*$B24*AS$3+$B$5*$C24*AS$3+$C$5*$D24*AS$3+$D$5*$E24*AS$3,IF($A24+$H$3*8=AS$7,$A$5*$B24*AS$3+$B$5*$C24*AS$3+$C$5*$D24*AS$3+$D$5*$E24*AS$3,IF($A24+$H$3*9=AS$7,$A$5*$B24*AS$3+$B$5*$C24*AS$3+$C$5*$D24*AS$3+$D$5*$E24*AS$3,IF($A24+$H$3*10=AS$7,$A$5*$B24*AS$3+$B$5*$C24*AS$3+$C$5*$D24*AS$3+$D$5*$E24*AS$3,IF($A24+$H$3*11=AS$7,AS$55*$B24*AS$3+AS$56*$C24*AS$3+AS$57*$D24*AS$3+AS$58*$E24*AS$3,IF($A24+$H$3*12=AS$7,AS$55*$B24*AS$3+AS$56*$C24*AS$3+AS$57*$D24*AS$3+AS$58*$E24*AS$3,IF($A24+$H$3*13=AS$7,AS$55*$B24*AS$3+AS$56*$C24*AS$3+AS$57*$D24*AS$3+AS$58*$E24*AS$3,IF($A24+$H$3*14=AS$7,AS$55*$B24*AS$3+AS$56*$C24*AS$3+AS$57*$D24*AS$3+AS$58*$E24*AS$3,IF($A24+$H$3*15=AS$7,AS$55*$B24*AS$3+AS$56*$C24*AS$3+AS$57*$D24*AS$3+AS$58*$E24*AS$3,IF($A24+$H$3*16=AS$7,AS$60*$B24*AS$3+AS$61*$C24*AS$3+AS$62*$D24*AS$3+AS$63*$E24*AS$3,IF($A24+$H$3*17=AS$7,AS$60*$B24*AS$3+AS$61*$C24*AS$3+AS$62*$D24*AS$3+AS$63*$E24*AS$3,IF($A24+$H$3*18=AS$7,AS$60*$B24*AS$3+AS$61*$C24*AS$3+AS$62*$D24*AS$3+AS$63*$E24*AS$3,IF($A24+$H$3*19=AS$7,AS$60*$B24*AS$3+AS$61*$C24*AS$3+AS$62*$D24*AS$3+AS$63*$E24*AS$3,IF($A24+$H$3*20=AS$7,AS$60*$B24*AS$3+AS$61*$C24*AS$3+AS$62*$D24*AS$3+AS$63*$E24*AS$3,IF($A24+$H$3*21=AS$7,AS$49*$B24*AS$3+AS$50*$C24*AS$3+AS$51*$D24*AS$3+AS$52*$E24*AS$3,IF($A24+$H$3*22=AS$7,AS$49*$B24*AS$3+AS$50*$C24*AS$3+AS$51*$D24*AS$3+AS$52*$E24*AS$3,IF($A24+$H$3*23=AS$7,AS$49*$B24*AS$3+AS$50*$C24*AS$3+AS$51*$D24*AS$3+AS$52*$E24*AS$3,IF($A24+$H$3*24=AS$7,AS$49*$B24*AS$3+AS$50*$C24*AS$3+AS$51*$D24*AS$3+AS$52*$E24*AS$3,IF($A24+$H$3*25=AS$7,AS$49*$B24*AS$3+AS$50*$C24*AS$3+AS$51*$D24*AS$3+AS$52*$E24*AS$3,IF($A24+$H$3*26=AS$7,AS$49*$B24*AS$3+AS$50*$C24*AS$3+AS$51*$D24*AS$3+AS$52*$E24*AS$3,IF($A24+$H$3*27=AS$7,AS$49*$B24*AS$3+AS$50*$C24*AS$3+AS$51*$D24*AS$3+AS$52*$E24*AS$3,IF($A24+$H$3*28=AS$7,AS$49*$B24*AS$3+AS$50*$C24*AS$3+AS$51*$D24*AS$3+AS$52*$E24*AS$3,IF($A24+$H$3*29=AS$7,AS$49*$B24*AS$3+AS$50*$C24*AS$3+AS$51*$D24*AS$3+AS$52*$E24*AS$3,IF($A24+$H$3*30=AS$7,AS$49*$B24*AS$3+AS$50*$C24*AS$3+AS$51*$D24*AS$3+AS$52*$E24*AS$3,IF($A24+$H$3*31=AS$7,AS$49*$B24*AS$3+AS$50*$C24*AS$3+AS$51*$D24*AS$3+AS$52*$E24*AS$3,IF($A24+$H$3*32=AS$7,AS$49*$B24*AS$3+AS$50*$C24*AS$3+AS$51*$D24*AS$3+AS$52*$E24*AS$3,IF($A24+$H$3*33=AS$7,AS$49*$B24*AS$3+AS$50*$C24*AS$3+AS$51*$D24*AS$3+AS$52*$E24*AS$3,IF($A24+$H$3*34=AS$7,AS$49*$B24*AS$3+AS$50*$C24*AS$3+AS$51*$D24*AS$3+AS$52*$E24*AS$3,IF($A24+$H$3*35=AS$7,AS$49*$B24*AS$3+AS$50*$C24*AS$3+AS$51*$D24*AS$3+AS$52*$E24*AS$3,IF($A24+$H$3*36=AS$7,AS$49*$B24*AS$3+AS$50*$C24*AS$3+AS$51*$D24*AS$3+AS$52*$E24*AS$3,IF($A24+$H$3*37=AS$7,AS$49*$B24*AS$3+AS$50*$C24*AS$3+AS$51*$D24*AS$3+AS$52*$E24*AS$3,IF($A24+$H$3*38=AS$7,AS$49*$B24*AS$3+AS$50*$C24*AS$3+AS$51*$D24*AS$3+AS$52*$E24*AS$3,IF($A24+$H$3*39=AS$7,AS$49*$B24*AS$3+AS$50*$C24*AS$3+AS$51*$D24*AS$3+AS$52*$E24*AS$3,IF($A24+$H$3*40=AS$7,AS$49*$B24*AS$3+AS$50*$C24*AS$3+AS$51*$D24*AS$3+AS$52*$E24*AS$3,0)))))))))))))))))))))))))))))))))))))))))*Warranty!$AC$47</f>
        <v>1291.3863428179816</v>
      </c>
      <c r="AT24" s="124">
        <f>IF($A24=AT$7,AT$49*$B24+AT$50*$C24+AT$51*$D24+AT$52*$E24,IF($A24+$H$3=AT$7,$A$5*$B24*AT$3+$B$5*$C24*AT$3+$C$5*$D24*AT$3+$D$5*$E24*AT$3,IF($A24+$H$3*2=AT$7,$A$5*$B24*AT$3+$B$5*$C24*AT$3+$C$5*$D24*AT$3+$D$5*$E24*AT$3,IF($A24+$H$3*3=AT$7,$A$5*$B24*AT$3+$B$5*$C24*AT$3+$C$5*$D24*AT$3+$D$5*$E24*AT$3,IF($A24+$H$3*4=AT$7,$A$5*$B24*AT$3+$B$5*$C24*AT$3+$C$5*$D24*AT$3+$D$5*$E24*AT$3,IF($A24+$H$3*5=AT$7,$A$5*$B24*AT$3+$B$5*$C24*AT$3+$C$5*$D24*AT$3+$D$5*$E24*AT$3,IF($A24+$H$3*6=AT$7,$A$5*$B24*AT$3+$B$5*$C24*AT$3+$C$5*$D24*AT$3+$D$5*$E24*AT$3,IF($A24+$H$3*7=AT$7,$A$5*$B24*AT$3+$B$5*$C24*AT$3+$C$5*$D24*AT$3+$D$5*$E24*AT$3,IF($A24+$H$3*8=AT$7,$A$5*$B24*AT$3+$B$5*$C24*AT$3+$C$5*$D24*AT$3+$D$5*$E24*AT$3,IF($A24+$H$3*9=AT$7,$A$5*$B24*AT$3+$B$5*$C24*AT$3+$C$5*$D24*AT$3+$D$5*$E24*AT$3,IF($A24+$H$3*10=AT$7,$A$5*$B24*AT$3+$B$5*$C24*AT$3+$C$5*$D24*AT$3+$D$5*$E24*AT$3,IF($A24+$H$3*11=AT$7,AT$55*$B24*AT$3+AT$56*$C24*AT$3+AT$57*$D24*AT$3+AT$58*$E24*AT$3,IF($A24+$H$3*12=AT$7,AT$55*$B24*AT$3+AT$56*$C24*AT$3+AT$57*$D24*AT$3+AT$58*$E24*AT$3,IF($A24+$H$3*13=AT$7,AT$55*$B24*AT$3+AT$56*$C24*AT$3+AT$57*$D24*AT$3+AT$58*$E24*AT$3,IF($A24+$H$3*14=AT$7,AT$55*$B24*AT$3+AT$56*$C24*AT$3+AT$57*$D24*AT$3+AT$58*$E24*AT$3,IF($A24+$H$3*15=AT$7,AT$55*$B24*AT$3+AT$56*$C24*AT$3+AT$57*$D24*AT$3+AT$58*$E24*AT$3,IF($A24+$H$3*16=AT$7,AT$60*$B24*AT$3+AT$61*$C24*AT$3+AT$62*$D24*AT$3+AT$63*$E24*AT$3,IF($A24+$H$3*17=AT$7,AT$60*$B24*AT$3+AT$61*$C24*AT$3+AT$62*$D24*AT$3+AT$63*$E24*AT$3,IF($A24+$H$3*18=AT$7,AT$60*$B24*AT$3+AT$61*$C24*AT$3+AT$62*$D24*AT$3+AT$63*$E24*AT$3,IF($A24+$H$3*19=AT$7,AT$60*$B24*AT$3+AT$61*$C24*AT$3+AT$62*$D24*AT$3+AT$63*$E24*AT$3,IF($A24+$H$3*20=AT$7,AT$60*$B24*AT$3+AT$61*$C24*AT$3+AT$62*$D24*AT$3+AT$63*$E24*AT$3,IF($A24+$H$3*21=AT$7,AT$49*$B24*AT$3+AT$50*$C24*AT$3+AT$51*$D24*AT$3+AT$52*$E24*AT$3,IF($A24+$H$3*22=AT$7,AT$49*$B24*AT$3+AT$50*$C24*AT$3+AT$51*$D24*AT$3+AT$52*$E24*AT$3,IF($A24+$H$3*23=AT$7,AT$49*$B24*AT$3+AT$50*$C24*AT$3+AT$51*$D24*AT$3+AT$52*$E24*AT$3,IF($A24+$H$3*24=AT$7,AT$49*$B24*AT$3+AT$50*$C24*AT$3+AT$51*$D24*AT$3+AT$52*$E24*AT$3,IF($A24+$H$3*25=AT$7,AT$49*$B24*AT$3+AT$50*$C24*AT$3+AT$51*$D24*AT$3+AT$52*$E24*AT$3,IF($A24+$H$3*26=AT$7,AT$49*$B24*AT$3+AT$50*$C24*AT$3+AT$51*$D24*AT$3+AT$52*$E24*AT$3,IF($A24+$H$3*27=AT$7,AT$49*$B24*AT$3+AT$50*$C24*AT$3+AT$51*$D24*AT$3+AT$52*$E24*AT$3,IF($A24+$H$3*28=AT$7,AT$49*$B24*AT$3+AT$50*$C24*AT$3+AT$51*$D24*AT$3+AT$52*$E24*AT$3,IF($A24+$H$3*29=AT$7,AT$49*$B24*AT$3+AT$50*$C24*AT$3+AT$51*$D24*AT$3+AT$52*$E24*AT$3,IF($A24+$H$3*30=AT$7,AT$49*$B24*AT$3+AT$50*$C24*AT$3+AT$51*$D24*AT$3+AT$52*$E24*AT$3,IF($A24+$H$3*31=AT$7,AT$49*$B24*AT$3+AT$50*$C24*AT$3+AT$51*$D24*AT$3+AT$52*$E24*AT$3,IF($A24+$H$3*32=AT$7,AT$49*$B24*AT$3+AT$50*$C24*AT$3+AT$51*$D24*AT$3+AT$52*$E24*AT$3,IF($A24+$H$3*33=AT$7,AT$49*$B24*AT$3+AT$50*$C24*AT$3+AT$51*$D24*AT$3+AT$52*$E24*AT$3,IF($A24+$H$3*34=AT$7,AT$49*$B24*AT$3+AT$50*$C24*AT$3+AT$51*$D24*AT$3+AT$52*$E24*AT$3,IF($A24+$H$3*35=AT$7,AT$49*$B24*AT$3+AT$50*$C24*AT$3+AT$51*$D24*AT$3+AT$52*$E24*AT$3,IF($A24+$H$3*36=AT$7,AT$49*$B24*AT$3+AT$50*$C24*AT$3+AT$51*$D24*AT$3+AT$52*$E24*AT$3,IF($A24+$H$3*37=AT$7,AT$49*$B24*AT$3+AT$50*$C24*AT$3+AT$51*$D24*AT$3+AT$52*$E24*AT$3,IF($A24+$H$3*38=AT$7,AT$49*$B24*AT$3+AT$50*$C24*AT$3+AT$51*$D24*AT$3+AT$52*$E24*AT$3,IF($A24+$H$3*39=AT$7,AT$49*$B24*AT$3+AT$50*$C24*AT$3+AT$51*$D24*AT$3+AT$52*$E24*AT$3,IF($A24+$H$3*40=AT$7,AT$49*$B24*AT$3+AT$50*$C24*AT$3+AT$51*$D24*AT$3+AT$52*$E24*AT$3,0)))))))))))))))))))))))))))))))))))))))))*Warranty!$AC$47</f>
        <v>1291.3863428179816</v>
      </c>
      <c r="AU24" s="124">
        <f>IF($A24=AU$7,AU$49*$B24+AU$50*$C24+AU$51*$D24+AU$52*$E24,IF($A24+$H$3=AU$7,$A$5*$B24*AU$3+$B$5*$C24*AU$3+$C$5*$D24*AU$3+$D$5*$E24*AU$3,IF($A24+$H$3*2=AU$7,$A$5*$B24*AU$3+$B$5*$C24*AU$3+$C$5*$D24*AU$3+$D$5*$E24*AU$3,IF($A24+$H$3*3=AU$7,$A$5*$B24*AU$3+$B$5*$C24*AU$3+$C$5*$D24*AU$3+$D$5*$E24*AU$3,IF($A24+$H$3*4=AU$7,$A$5*$B24*AU$3+$B$5*$C24*AU$3+$C$5*$D24*AU$3+$D$5*$E24*AU$3,IF($A24+$H$3*5=AU$7,$A$5*$B24*AU$3+$B$5*$C24*AU$3+$C$5*$D24*AU$3+$D$5*$E24*AU$3,IF($A24+$H$3*6=AU$7,$A$5*$B24*AU$3+$B$5*$C24*AU$3+$C$5*$D24*AU$3+$D$5*$E24*AU$3,IF($A24+$H$3*7=AU$7,$A$5*$B24*AU$3+$B$5*$C24*AU$3+$C$5*$D24*AU$3+$D$5*$E24*AU$3,IF($A24+$H$3*8=AU$7,$A$5*$B24*AU$3+$B$5*$C24*AU$3+$C$5*$D24*AU$3+$D$5*$E24*AU$3,IF($A24+$H$3*9=AU$7,$A$5*$B24*AU$3+$B$5*$C24*AU$3+$C$5*$D24*AU$3+$D$5*$E24*AU$3,IF($A24+$H$3*10=AU$7,$A$5*$B24*AU$3+$B$5*$C24*AU$3+$C$5*$D24*AU$3+$D$5*$E24*AU$3,IF($A24+$H$3*11=AU$7,AU$55*$B24*AU$3+AU$56*$C24*AU$3+AU$57*$D24*AU$3+AU$58*$E24*AU$3,IF($A24+$H$3*12=AU$7,AU$55*$B24*AU$3+AU$56*$C24*AU$3+AU$57*$D24*AU$3+AU$58*$E24*AU$3,IF($A24+$H$3*13=AU$7,AU$55*$B24*AU$3+AU$56*$C24*AU$3+AU$57*$D24*AU$3+AU$58*$E24*AU$3,IF($A24+$H$3*14=AU$7,AU$55*$B24*AU$3+AU$56*$C24*AU$3+AU$57*$D24*AU$3+AU$58*$E24*AU$3,IF($A24+$H$3*15=AU$7,AU$55*$B24*AU$3+AU$56*$C24*AU$3+AU$57*$D24*AU$3+AU$58*$E24*AU$3,IF($A24+$H$3*16=AU$7,AU$60*$B24*AU$3+AU$61*$C24*AU$3+AU$62*$D24*AU$3+AU$63*$E24*AU$3,IF($A24+$H$3*17=AU$7,AU$60*$B24*AU$3+AU$61*$C24*AU$3+AU$62*$D24*AU$3+AU$63*$E24*AU$3,IF($A24+$H$3*18=AU$7,AU$60*$B24*AU$3+AU$61*$C24*AU$3+AU$62*$D24*AU$3+AU$63*$E24*AU$3,IF($A24+$H$3*19=AU$7,AU$60*$B24*AU$3+AU$61*$C24*AU$3+AU$62*$D24*AU$3+AU$63*$E24*AU$3,IF($A24+$H$3*20=AU$7,AU$60*$B24*AU$3+AU$61*$C24*AU$3+AU$62*$D24*AU$3+AU$63*$E24*AU$3,IF($A24+$H$3*21=AU$7,AU$49*$B24*AU$3+AU$50*$C24*AU$3+AU$51*$D24*AU$3+AU$52*$E24*AU$3,IF($A24+$H$3*22=AU$7,AU$49*$B24*AU$3+AU$50*$C24*AU$3+AU$51*$D24*AU$3+AU$52*$E24*AU$3,IF($A24+$H$3*23=AU$7,AU$49*$B24*AU$3+AU$50*$C24*AU$3+AU$51*$D24*AU$3+AU$52*$E24*AU$3,IF($A24+$H$3*24=AU$7,AU$49*$B24*AU$3+AU$50*$C24*AU$3+AU$51*$D24*AU$3+AU$52*$E24*AU$3,IF($A24+$H$3*25=AU$7,AU$49*$B24*AU$3+AU$50*$C24*AU$3+AU$51*$D24*AU$3+AU$52*$E24*AU$3,IF($A24+$H$3*26=AU$7,AU$49*$B24*AU$3+AU$50*$C24*AU$3+AU$51*$D24*AU$3+AU$52*$E24*AU$3,IF($A24+$H$3*27=AU$7,AU$49*$B24*AU$3+AU$50*$C24*AU$3+AU$51*$D24*AU$3+AU$52*$E24*AU$3,IF($A24+$H$3*28=AU$7,AU$49*$B24*AU$3+AU$50*$C24*AU$3+AU$51*$D24*AU$3+AU$52*$E24*AU$3,IF($A24+$H$3*29=AU$7,AU$49*$B24*AU$3+AU$50*$C24*AU$3+AU$51*$D24*AU$3+AU$52*$E24*AU$3,IF($A24+$H$3*30=AU$7,AU$49*$B24*AU$3+AU$50*$C24*AU$3+AU$51*$D24*AU$3+AU$52*$E24*AU$3,IF($A24+$H$3*31=AU$7,AU$49*$B24*AU$3+AU$50*$C24*AU$3+AU$51*$D24*AU$3+AU$52*$E24*AU$3,IF($A24+$H$3*32=AU$7,AU$49*$B24*AU$3+AU$50*$C24*AU$3+AU$51*$D24*AU$3+AU$52*$E24*AU$3,IF($A24+$H$3*33=AU$7,AU$49*$B24*AU$3+AU$50*$C24*AU$3+AU$51*$D24*AU$3+AU$52*$E24*AU$3,IF($A24+$H$3*34=AU$7,AU$49*$B24*AU$3+AU$50*$C24*AU$3+AU$51*$D24*AU$3+AU$52*$E24*AU$3,IF($A24+$H$3*35=AU$7,AU$49*$B24*AU$3+AU$50*$C24*AU$3+AU$51*$D24*AU$3+AU$52*$E24*AU$3,IF($A24+$H$3*36=AU$7,AU$49*$B24*AU$3+AU$50*$C24*AU$3+AU$51*$D24*AU$3+AU$52*$E24*AU$3,IF($A24+$H$3*37=AU$7,AU$49*$B24*AU$3+AU$50*$C24*AU$3+AU$51*$D24*AU$3+AU$52*$E24*AU$3,IF($A24+$H$3*38=AU$7,AU$49*$B24*AU$3+AU$50*$C24*AU$3+AU$51*$D24*AU$3+AU$52*$E24*AU$3,IF($A24+$H$3*39=AU$7,AU$49*$B24*AU$3+AU$50*$C24*AU$3+AU$51*$D24*AU$3+AU$52*$E24*AU$3,IF($A24+$H$3*40=AU$7,AU$49*$B24*AU$3+AU$50*$C24*AU$3+AU$51*$D24*AU$3+AU$52*$E24*AU$3,0)))))))))))))))))))))))))))))))))))))))))*Warranty!$AD$47</f>
        <v>1323.1743143335009</v>
      </c>
      <c r="AV24" s="124">
        <f>IF($A24=AV$7,AV$49*$B24+AV$50*$C24+AV$51*$D24+AV$52*$E24,IF($A24+$H$3=AV$7,$A$5*$B24*AV$3+$B$5*$C24*AV$3+$C$5*$D24*AV$3+$D$5*$E24*AV$3,IF($A24+$H$3*2=AV$7,$A$5*$B24*AV$3+$B$5*$C24*AV$3+$C$5*$D24*AV$3+$D$5*$E24*AV$3,IF($A24+$H$3*3=AV$7,$A$5*$B24*AV$3+$B$5*$C24*AV$3+$C$5*$D24*AV$3+$D$5*$E24*AV$3,IF($A24+$H$3*4=AV$7,$A$5*$B24*AV$3+$B$5*$C24*AV$3+$C$5*$D24*AV$3+$D$5*$E24*AV$3,IF($A24+$H$3*5=AV$7,$A$5*$B24*AV$3+$B$5*$C24*AV$3+$C$5*$D24*AV$3+$D$5*$E24*AV$3,IF($A24+$H$3*6=AV$7,$A$5*$B24*AV$3+$B$5*$C24*AV$3+$C$5*$D24*AV$3+$D$5*$E24*AV$3,IF($A24+$H$3*7=AV$7,$A$5*$B24*AV$3+$B$5*$C24*AV$3+$C$5*$D24*AV$3+$D$5*$E24*AV$3,IF($A24+$H$3*8=AV$7,$A$5*$B24*AV$3+$B$5*$C24*AV$3+$C$5*$D24*AV$3+$D$5*$E24*AV$3,IF($A24+$H$3*9=AV$7,$A$5*$B24*AV$3+$B$5*$C24*AV$3+$C$5*$D24*AV$3+$D$5*$E24*AV$3,IF($A24+$H$3*10=AV$7,$A$5*$B24*AV$3+$B$5*$C24*AV$3+$C$5*$D24*AV$3+$D$5*$E24*AV$3,IF($A24+$H$3*11=AV$7,AV$55*$B24*AV$3+AV$56*$C24*AV$3+AV$57*$D24*AV$3+AV$58*$E24*AV$3,IF($A24+$H$3*12=AV$7,AV$55*$B24*AV$3+AV$56*$C24*AV$3+AV$57*$D24*AV$3+AV$58*$E24*AV$3,IF($A24+$H$3*13=AV$7,AV$55*$B24*AV$3+AV$56*$C24*AV$3+AV$57*$D24*AV$3+AV$58*$E24*AV$3,IF($A24+$H$3*14=AV$7,AV$55*$B24*AV$3+AV$56*$C24*AV$3+AV$57*$D24*AV$3+AV$58*$E24*AV$3,IF($A24+$H$3*15=AV$7,AV$55*$B24*AV$3+AV$56*$C24*AV$3+AV$57*$D24*AV$3+AV$58*$E24*AV$3,IF($A24+$H$3*16=AV$7,AV$60*$B24*AV$3+AV$61*$C24*AV$3+AV$62*$D24*AV$3+AV$63*$E24*AV$3,IF($A24+$H$3*17=AV$7,AV$60*$B24*AV$3+AV$61*$C24*AV$3+AV$62*$D24*AV$3+AV$63*$E24*AV$3,IF($A24+$H$3*18=AV$7,AV$60*$B24*AV$3+AV$61*$C24*AV$3+AV$62*$D24*AV$3+AV$63*$E24*AV$3,IF($A24+$H$3*19=AV$7,AV$60*$B24*AV$3+AV$61*$C24*AV$3+AV$62*$D24*AV$3+AV$63*$E24*AV$3,IF($A24+$H$3*20=AV$7,AV$60*$B24*AV$3+AV$61*$C24*AV$3+AV$62*$D24*AV$3+AV$63*$E24*AV$3,IF($A24+$H$3*21=AV$7,AV$49*$B24*AV$3+AV$50*$C24*AV$3+AV$51*$D24*AV$3+AV$52*$E24*AV$3,IF($A24+$H$3*22=AV$7,AV$49*$B24*AV$3+AV$50*$C24*AV$3+AV$51*$D24*AV$3+AV$52*$E24*AV$3,IF($A24+$H$3*23=AV$7,AV$49*$B24*AV$3+AV$50*$C24*AV$3+AV$51*$D24*AV$3+AV$52*$E24*AV$3,IF($A24+$H$3*24=AV$7,AV$49*$B24*AV$3+AV$50*$C24*AV$3+AV$51*$D24*AV$3+AV$52*$E24*AV$3,IF($A24+$H$3*25=AV$7,AV$49*$B24*AV$3+AV$50*$C24*AV$3+AV$51*$D24*AV$3+AV$52*$E24*AV$3,IF($A24+$H$3*26=AV$7,AV$49*$B24*AV$3+AV$50*$C24*AV$3+AV$51*$D24*AV$3+AV$52*$E24*AV$3,IF($A24+$H$3*27=AV$7,AV$49*$B24*AV$3+AV$50*$C24*AV$3+AV$51*$D24*AV$3+AV$52*$E24*AV$3,IF($A24+$H$3*28=AV$7,AV$49*$B24*AV$3+AV$50*$C24*AV$3+AV$51*$D24*AV$3+AV$52*$E24*AV$3,IF($A24+$H$3*29=AV$7,AV$49*$B24*AV$3+AV$50*$C24*AV$3+AV$51*$D24*AV$3+AV$52*$E24*AV$3,IF($A24+$H$3*30=AV$7,AV$49*$B24*AV$3+AV$50*$C24*AV$3+AV$51*$D24*AV$3+AV$52*$E24*AV$3,IF($A24+$H$3*31=AV$7,AV$49*$B24*AV$3+AV$50*$C24*AV$3+AV$51*$D24*AV$3+AV$52*$E24*AV$3,IF($A24+$H$3*32=AV$7,AV$49*$B24*AV$3+AV$50*$C24*AV$3+AV$51*$D24*AV$3+AV$52*$E24*AV$3,IF($A24+$H$3*33=AV$7,AV$49*$B24*AV$3+AV$50*$C24*AV$3+AV$51*$D24*AV$3+AV$52*$E24*AV$3,IF($A24+$H$3*34=AV$7,AV$49*$B24*AV$3+AV$50*$C24*AV$3+AV$51*$D24*AV$3+AV$52*$E24*AV$3,IF($A24+$H$3*35=AV$7,AV$49*$B24*AV$3+AV$50*$C24*AV$3+AV$51*$D24*AV$3+AV$52*$E24*AV$3,IF($A24+$H$3*36=AV$7,AV$49*$B24*AV$3+AV$50*$C24*AV$3+AV$51*$D24*AV$3+AV$52*$E24*AV$3,IF($A24+$H$3*37=AV$7,AV$49*$B24*AV$3+AV$50*$C24*AV$3+AV$51*$D24*AV$3+AV$52*$E24*AV$3,IF($A24+$H$3*38=AV$7,AV$49*$B24*AV$3+AV$50*$C24*AV$3+AV$51*$D24*AV$3+AV$52*$E24*AV$3,IF($A24+$H$3*39=AV$7,AV$49*$B24*AV$3+AV$50*$C24*AV$3+AV$51*$D24*AV$3+AV$52*$E24*AV$3,IF($A24+$H$3*40=AV$7,AV$49*$B24*AV$3+AV$50*$C24*AV$3+AV$51*$D24*AV$3+AV$52*$E24*AV$3,0)))))))))))))))))))))))))))))))))))))))))*Warranty!$AD$47</f>
        <v>1323.1743143335009</v>
      </c>
      <c r="AW24" s="124">
        <f>IF($A24=AW$7,AW$49*$B24+AW$50*$C24+AW$51*$D24+AW$52*$E24,IF($A24+$H$3=AW$7,$A$5*$B24*AW$3+$B$5*$C24*AW$3+$C$5*$D24*AW$3+$D$5*$E24*AW$3,IF($A24+$H$3*2=AW$7,$A$5*$B24*AW$3+$B$5*$C24*AW$3+$C$5*$D24*AW$3+$D$5*$E24*AW$3,IF($A24+$H$3*3=AW$7,$A$5*$B24*AW$3+$B$5*$C24*AW$3+$C$5*$D24*AW$3+$D$5*$E24*AW$3,IF($A24+$H$3*4=AW$7,$A$5*$B24*AW$3+$B$5*$C24*AW$3+$C$5*$D24*AW$3+$D$5*$E24*AW$3,IF($A24+$H$3*5=AW$7,$A$5*$B24*AW$3+$B$5*$C24*AW$3+$C$5*$D24*AW$3+$D$5*$E24*AW$3,IF($A24+$H$3*6=AW$7,$A$5*$B24*AW$3+$B$5*$C24*AW$3+$C$5*$D24*AW$3+$D$5*$E24*AW$3,IF($A24+$H$3*7=AW$7,$A$5*$B24*AW$3+$B$5*$C24*AW$3+$C$5*$D24*AW$3+$D$5*$E24*AW$3,IF($A24+$H$3*8=AW$7,$A$5*$B24*AW$3+$B$5*$C24*AW$3+$C$5*$D24*AW$3+$D$5*$E24*AW$3,IF($A24+$H$3*9=AW$7,$A$5*$B24*AW$3+$B$5*$C24*AW$3+$C$5*$D24*AW$3+$D$5*$E24*AW$3,IF($A24+$H$3*10=AW$7,$A$5*$B24*AW$3+$B$5*$C24*AW$3+$C$5*$D24*AW$3+$D$5*$E24*AW$3,IF($A24+$H$3*11=AW$7,AW$55*$B24*AW$3+AW$56*$C24*AW$3+AW$57*$D24*AW$3+AW$58*$E24*AW$3,IF($A24+$H$3*12=AW$7,AW$55*$B24*AW$3+AW$56*$C24*AW$3+AW$57*$D24*AW$3+AW$58*$E24*AW$3,IF($A24+$H$3*13=AW$7,AW$55*$B24*AW$3+AW$56*$C24*AW$3+AW$57*$D24*AW$3+AW$58*$E24*AW$3,IF($A24+$H$3*14=AW$7,AW$55*$B24*AW$3+AW$56*$C24*AW$3+AW$57*$D24*AW$3+AW$58*$E24*AW$3,IF($A24+$H$3*15=AW$7,AW$55*$B24*AW$3+AW$56*$C24*AW$3+AW$57*$D24*AW$3+AW$58*$E24*AW$3,IF($A24+$H$3*16=AW$7,AW$60*$B24*AW$3+AW$61*$C24*AW$3+AW$62*$D24*AW$3+AW$63*$E24*AW$3,IF($A24+$H$3*17=AW$7,AW$60*$B24*AW$3+AW$61*$C24*AW$3+AW$62*$D24*AW$3+AW$63*$E24*AW$3,IF($A24+$H$3*18=AW$7,AW$60*$B24*AW$3+AW$61*$C24*AW$3+AW$62*$D24*AW$3+AW$63*$E24*AW$3,IF($A24+$H$3*19=AW$7,AW$60*$B24*AW$3+AW$61*$C24*AW$3+AW$62*$D24*AW$3+AW$63*$E24*AW$3,IF($A24+$H$3*20=AW$7,AW$60*$B24*AW$3+AW$61*$C24*AW$3+AW$62*$D24*AW$3+AW$63*$E24*AW$3,IF($A24+$H$3*21=AW$7,AW$49*$B24*AW$3+AW$50*$C24*AW$3+AW$51*$D24*AW$3+AW$52*$E24*AW$3,IF($A24+$H$3*22=AW$7,AW$49*$B24*AW$3+AW$50*$C24*AW$3+AW$51*$D24*AW$3+AW$52*$E24*AW$3,IF($A24+$H$3*23=AW$7,AW$49*$B24*AW$3+AW$50*$C24*AW$3+AW$51*$D24*AW$3+AW$52*$E24*AW$3,IF($A24+$H$3*24=AW$7,AW$49*$B24*AW$3+AW$50*$C24*AW$3+AW$51*$D24*AW$3+AW$52*$E24*AW$3,IF($A24+$H$3*25=AW$7,AW$49*$B24*AW$3+AW$50*$C24*AW$3+AW$51*$D24*AW$3+AW$52*$E24*AW$3,IF($A24+$H$3*26=AW$7,AW$49*$B24*AW$3+AW$50*$C24*AW$3+AW$51*$D24*AW$3+AW$52*$E24*AW$3,IF($A24+$H$3*27=AW$7,AW$49*$B24*AW$3+AW$50*$C24*AW$3+AW$51*$D24*AW$3+AW$52*$E24*AW$3,IF($A24+$H$3*28=AW$7,AW$49*$B24*AW$3+AW$50*$C24*AW$3+AW$51*$D24*AW$3+AW$52*$E24*AW$3,IF($A24+$H$3*29=AW$7,AW$49*$B24*AW$3+AW$50*$C24*AW$3+AW$51*$D24*AW$3+AW$52*$E24*AW$3,IF($A24+$H$3*30=AW$7,AW$49*$B24*AW$3+AW$50*$C24*AW$3+AW$51*$D24*AW$3+AW$52*$E24*AW$3,IF($A24+$H$3*31=AW$7,AW$49*$B24*AW$3+AW$50*$C24*AW$3+AW$51*$D24*AW$3+AW$52*$E24*AW$3,IF($A24+$H$3*32=AW$7,AW$49*$B24*AW$3+AW$50*$C24*AW$3+AW$51*$D24*AW$3+AW$52*$E24*AW$3,IF($A24+$H$3*33=AW$7,AW$49*$B24*AW$3+AW$50*$C24*AW$3+AW$51*$D24*AW$3+AW$52*$E24*AW$3,IF($A24+$H$3*34=AW$7,AW$49*$B24*AW$3+AW$50*$C24*AW$3+AW$51*$D24*AW$3+AW$52*$E24*AW$3,IF($A24+$H$3*35=AW$7,AW$49*$B24*AW$3+AW$50*$C24*AW$3+AW$51*$D24*AW$3+AW$52*$E24*AW$3,IF($A24+$H$3*36=AW$7,AW$49*$B24*AW$3+AW$50*$C24*AW$3+AW$51*$D24*AW$3+AW$52*$E24*AW$3,IF($A24+$H$3*37=AW$7,AW$49*$B24*AW$3+AW$50*$C24*AW$3+AW$51*$D24*AW$3+AW$52*$E24*AW$3,IF($A24+$H$3*38=AW$7,AW$49*$B24*AW$3+AW$50*$C24*AW$3+AW$51*$D24*AW$3+AW$52*$E24*AW$3,IF($A24+$H$3*39=AW$7,AW$49*$B24*AW$3+AW$50*$C24*AW$3+AW$51*$D24*AW$3+AW$52*$E24*AW$3,IF($A24+$H$3*40=AW$7,AW$49*$B24*AW$3+AW$50*$C24*AW$3+AW$51*$D24*AW$3+AW$52*$E24*AW$3,0)))))))))))))))))))))))))))))))))))))))))*Warranty!$AD$47</f>
        <v>1323.1743143335009</v>
      </c>
      <c r="AX24" s="180">
        <f t="shared" si="1"/>
        <v>523764.20353709027</v>
      </c>
    </row>
    <row r="25" spans="1:50" x14ac:dyDescent="0.2">
      <c r="A25" s="175">
        <f>'QUANTITIES - ALT 2'!A21</f>
        <v>2038</v>
      </c>
      <c r="B25" s="181">
        <f>'QUANTITIES - ALT 1'!L21</f>
        <v>1046</v>
      </c>
      <c r="C25" s="181">
        <f>'QUANTITIES - ALT 1'!M21</f>
        <v>130</v>
      </c>
      <c r="D25" s="181">
        <f>'QUANTITIES - ALT 1'!N21</f>
        <v>34</v>
      </c>
      <c r="E25" s="181">
        <f>'QUANTITIES - ALT 1'!O21</f>
        <v>10</v>
      </c>
      <c r="F25" s="177">
        <f t="shared" si="2"/>
        <v>1220</v>
      </c>
      <c r="G25" s="171"/>
      <c r="H25" s="182">
        <f t="shared" si="11"/>
        <v>437228.84098400001</v>
      </c>
      <c r="I25" s="181">
        <f t="shared" si="12"/>
        <v>52833.144519999994</v>
      </c>
      <c r="J25" s="181">
        <f t="shared" si="13"/>
        <v>18091.920335999996</v>
      </c>
      <c r="K25" s="181">
        <f t="shared" si="14"/>
        <v>5183.8430399999997</v>
      </c>
      <c r="L25" s="183">
        <f t="shared" si="4"/>
        <v>513337.74887999997</v>
      </c>
      <c r="N25" s="158">
        <f t="shared" si="5"/>
        <v>0</v>
      </c>
      <c r="O25" s="158">
        <f t="shared" si="5"/>
        <v>0</v>
      </c>
      <c r="P25" s="158">
        <f t="shared" si="5"/>
        <v>0</v>
      </c>
      <c r="Q25" s="124">
        <f t="shared" si="5"/>
        <v>0</v>
      </c>
      <c r="R25" s="124">
        <f t="shared" si="8"/>
        <v>0</v>
      </c>
      <c r="S25" s="124">
        <f t="shared" si="15"/>
        <v>0</v>
      </c>
      <c r="T25" s="124">
        <f t="shared" si="18"/>
        <v>0</v>
      </c>
      <c r="U25" s="124">
        <f t="shared" si="21"/>
        <v>0</v>
      </c>
      <c r="V25" s="124">
        <f t="shared" si="24"/>
        <v>0</v>
      </c>
      <c r="W25" s="124">
        <f t="shared" si="27"/>
        <v>0</v>
      </c>
      <c r="X25" s="124">
        <f t="shared" si="30"/>
        <v>0</v>
      </c>
      <c r="Y25" s="124">
        <f t="shared" si="32"/>
        <v>0</v>
      </c>
      <c r="Z25" s="124">
        <f t="shared" si="34"/>
        <v>0</v>
      </c>
      <c r="AA25" s="124">
        <f t="shared" si="36"/>
        <v>0</v>
      </c>
      <c r="AB25" s="124">
        <f t="shared" si="38"/>
        <v>0</v>
      </c>
      <c r="AC25" s="124">
        <f t="shared" si="40"/>
        <v>0</v>
      </c>
      <c r="AD25" s="124">
        <f t="shared" si="42"/>
        <v>0</v>
      </c>
      <c r="AE25" s="124">
        <f t="shared" si="44"/>
        <v>0</v>
      </c>
      <c r="AF25" s="124">
        <f t="shared" ref="AF25:AF45" si="46">IF($A25=AF$7,AF$49*$B25+AF$50*$C25+AF$51*$D25+AF$52*$E25,IF($A25+$H$3=AF$7,$A$5*$B25*AF$3+$B$5*$C25*AF$3+$C$5*$D25*AF$3+$D$5*$E25*AF$3,IF($A25+$H$3*2=AF$7,$A$5*$B25*AF$3+$B$5*$C25*AF$3+$C$5*$D25*AF$3+$D$5*$E25*AF$3,IF($A25+$H$3*3=AF$7,$A$5*$B25*AF$3+$B$5*$C25*AF$3+$C$5*$D25*AF$3+$D$5*$E25*AF$3,IF($A25+$H$3*4=AF$7,$A$5*$B25*AF$3+$B$5*$C25*AF$3+$C$5*$D25*AF$3+$D$5*$E25*AF$3,IF($A25+$H$3*5=AF$7,$A$5*$B25*AF$3+$B$5*$C25*AF$3+$C$5*$D25*AF$3+$D$5*$E25*AF$3,IF($A25+$H$3*6=AF$7,$A$5*$B25*AF$3+$B$5*$C25*AF$3+$C$5*$D25*AF$3+$D$5*$E25*AF$3,IF($A25+$H$3*7=AF$7,$A$5*$B25*AF$3+$B$5*$C25*AF$3+$C$5*$D25*AF$3+$D$5*$E25*AF$3,IF($A25+$H$3*8=AF$7,$A$5*$B25*AF$3+$B$5*$C25*AF$3+$C$5*$D25*AF$3+$D$5*$E25*AF$3,IF($A25+$H$3*9=AF$7,$A$5*$B25*AF$3+$B$5*$C25*AF$3+$C$5*$D25*AF$3+$D$5*$E25*AF$3,IF($A25+$H$3*10=AF$7,$A$5*$B25*AF$3+$B$5*$C25*AF$3+$C$5*$D25*AF$3+$D$5*$E25*AF$3,IF($A25+$H$3*11=AF$7,AF$55*$B25*AF$3+AF$56*$C25*AF$3+AF$57*$D25*AF$3+AF$58*$E25*AF$3,IF($A25+$H$3*12=AF$7,AF$55*$B25*AF$3+AF$56*$C25*AF$3+AF$57*$D25*AF$3+AF$58*$E25*AF$3,IF($A25+$H$3*13=AF$7,AF$55*$B25*AF$3+AF$56*$C25*AF$3+AF$57*$D25*AF$3+AF$58*$E25*AF$3,IF($A25+$H$3*14=AF$7,AF$55*$B25*AF$3+AF$56*$C25*AF$3+AF$57*$D25*AF$3+AF$58*$E25*AF$3,IF($A25+$H$3*15=AF$7,AF$55*$B25*AF$3+AF$56*$C25*AF$3+AF$57*$D25*AF$3+AF$58*$E25*AF$3,IF($A25+$H$3*16=AF$7,AF$60*$B25*AF$3+AF$61*$C25*AF$3+AF$62*$D25*AF$3+AF$63*$E25*AF$3,IF($A25+$H$3*17=AF$7,AF$60*$B25*AF$3+AF$61*$C25*AF$3+AF$62*$D25*AF$3+AF$63*$E25*AF$3,IF($A25+$H$3*18=AF$7,AF$60*$B25*AF$3+AF$61*$C25*AF$3+AF$62*$D25*AF$3+AF$63*$E25*AF$3,IF($A25+$H$3*19=AF$7,AF$60*$B25*AF$3+AF$61*$C25*AF$3+AF$62*$D25*AF$3+AF$63*$E25*AF$3,IF($A25+$H$3*20=AF$7,AF$60*$B25*AF$3+AF$61*$C25*AF$3+AF$62*$D25*AF$3+AF$63*$E25*AF$3,IF($A25+$H$3*21=AF$7,AF$49*$B25*AF$3+AF$50*$C25*AF$3+AF$51*$D25*AF$3+AF$52*$E25*AF$3,IF($A25+$H$3*22=AF$7,AF$49*$B25*AF$3+AF$50*$C25*AF$3+AF$51*$D25*AF$3+AF$52*$E25*AF$3,IF($A25+$H$3*23=AF$7,AF$49*$B25*AF$3+AF$50*$C25*AF$3+AF$51*$D25*AF$3+AF$52*$E25*AF$3,IF($A25+$H$3*24=AF$7,AF$49*$B25*AF$3+AF$50*$C25*AF$3+AF$51*$D25*AF$3+AF$52*$E25*AF$3,IF($A25+$H$3*25=AF$7,AF$49*$B25*AF$3+AF$50*$C25*AF$3+AF$51*$D25*AF$3+AF$52*$E25*AF$3,IF($A25+$H$3*26=AF$7,AF$49*$B25*AF$3+AF$50*$C25*AF$3+AF$51*$D25*AF$3+AF$52*$E25*AF$3,IF($A25+$H$3*27=AF$7,AF$49*$B25*AF$3+AF$50*$C25*AF$3+AF$51*$D25*AF$3+AF$52*$E25*AF$3,IF($A25+$H$3*28=AF$7,AF$49*$B25*AF$3+AF$50*$C25*AF$3+AF$51*$D25*AF$3+AF$52*$E25*AF$3,IF($A25+$H$3*29=AF$7,AF$49*$B25*AF$3+AF$50*$C25*AF$3+AF$51*$D25*AF$3+AF$52*$E25*AF$3,IF($A25+$H$3*30=AF$7,AF$49*$B25*AF$3+AF$50*$C25*AF$3+AF$51*$D25*AF$3+AF$52*$E25*AF$3,IF($A25+$H$3*31=AF$7,AF$49*$B25*AF$3+AF$50*$C25*AF$3+AF$51*$D25*AF$3+AF$52*$E25*AF$3,IF($A25+$H$3*32=AF$7,AF$49*$B25*AF$3+AF$50*$C25*AF$3+AF$51*$D25*AF$3+AF$52*$E25*AF$3,IF($A25+$H$3*33=AF$7,AF$49*$B25*AF$3+AF$50*$C25*AF$3+AF$51*$D25*AF$3+AF$52*$E25*AF$3,IF($A25+$H$3*34=AF$7,AF$49*$B25*AF$3+AF$50*$C25*AF$3+AF$51*$D25*AF$3+AF$52*$E25*AF$3,IF($A25+$H$3*35=AF$7,AF$49*$B25*AF$3+AF$50*$C25*AF$3+AF$51*$D25*AF$3+AF$52*$E25*AF$3,IF($A25+$H$3*36=AF$7,AF$49*$B25*AF$3+AF$50*$C25*AF$3+AF$51*$D25*AF$3+AF$52*$E25*AF$3,IF($A25+$H$3*37=AF$7,AF$49*$B25*AF$3+AF$50*$C25*AF$3+AF$51*$D25*AF$3+AF$52*$E25*AF$3,IF($A25+$H$3*38=AF$7,AF$49*$B25*AF$3+AF$50*$C25*AF$3+AF$51*$D25*AF$3+AF$52*$E25*AF$3,IF($A25+$H$3*39=AF$7,AF$49*$B25*AF$3+AF$50*$C25*AF$3+AF$51*$D25*AF$3+AF$52*$E25*AF$3,IF($A25+$H$3*40=AF$7,AF$49*$B25*AF$3+AF$50*$C25*AF$3+AF$51*$D25*AF$3+AF$52*$E25*AF$3,0)))))))))))))))))))))))))))))))))))))))))</f>
        <v>513337.74887999997</v>
      </c>
      <c r="AG25" s="124">
        <f t="shared" ref="AG25:AP25" si="47">IF($A25=AG$7,AG$49*$B25+AG$50*$C25+AG$51*$D25+AG$52*$E25,IF($A25+$H$3=AG$7,$A$5*$B25*AG$3+$B$5*$C25*AG$3+$C$5*$D25*AG$3+$D$5*$E25*AG$3,IF($A25+$H$3*2=AG$7,$A$5*$B25*AG$3+$B$5*$C25*AG$3+$C$5*$D25*AG$3+$D$5*$E25*AG$3,IF($A25+$H$3*3=AG$7,$A$5*$B25*AG$3+$B$5*$C25*AG$3+$C$5*$D25*AG$3+$D$5*$E25*AG$3,IF($A25+$H$3*4=AG$7,$A$5*$B25*AG$3+$B$5*$C25*AG$3+$C$5*$D25*AG$3+$D$5*$E25*AG$3,IF($A25+$H$3*5=AG$7,$A$5*$B25*AG$3+$B$5*$C25*AG$3+$C$5*$D25*AG$3+$D$5*$E25*AG$3,IF($A25+$H$3*6=AG$7,$A$5*$B25*AG$3+$B$5*$C25*AG$3+$C$5*$D25*AG$3+$D$5*$E25*AG$3,IF($A25+$H$3*7=AG$7,$A$5*$B25*AG$3+$B$5*$C25*AG$3+$C$5*$D25*AG$3+$D$5*$E25*AG$3,IF($A25+$H$3*8=AG$7,$A$5*$B25*AG$3+$B$5*$C25*AG$3+$C$5*$D25*AG$3+$D$5*$E25*AG$3,IF($A25+$H$3*9=AG$7,$A$5*$B25*AG$3+$B$5*$C25*AG$3+$C$5*$D25*AG$3+$D$5*$E25*AG$3,IF($A25+$H$3*10=AG$7,$A$5*$B25*AG$3+$B$5*$C25*AG$3+$C$5*$D25*AG$3+$D$5*$E25*AG$3,IF($A25+$H$3*11=AG$7,AG$55*$B25*AG$3+AG$56*$C25*AG$3+AG$57*$D25*AG$3+AG$58*$E25*AG$3,IF($A25+$H$3*12=AG$7,AG$55*$B25*AG$3+AG$56*$C25*AG$3+AG$57*$D25*AG$3+AG$58*$E25*AG$3,IF($A25+$H$3*13=AG$7,AG$55*$B25*AG$3+AG$56*$C25*AG$3+AG$57*$D25*AG$3+AG$58*$E25*AG$3,IF($A25+$H$3*14=AG$7,AG$55*$B25*AG$3+AG$56*$C25*AG$3+AG$57*$D25*AG$3+AG$58*$E25*AG$3,IF($A25+$H$3*15=AG$7,AG$55*$B25*AG$3+AG$56*$C25*AG$3+AG$57*$D25*AG$3+AG$58*$E25*AG$3,IF($A25+$H$3*16=AG$7,AG$60*$B25*AG$3+AG$61*$C25*AG$3+AG$62*$D25*AG$3+AG$63*$E25*AG$3,IF($A25+$H$3*17=AG$7,AG$60*$B25*AG$3+AG$61*$C25*AG$3+AG$62*$D25*AG$3+AG$63*$E25*AG$3,IF($A25+$H$3*18=AG$7,AG$60*$B25*AG$3+AG$61*$C25*AG$3+AG$62*$D25*AG$3+AG$63*$E25*AG$3,IF($A25+$H$3*19=AG$7,AG$60*$B25*AG$3+AG$61*$C25*AG$3+AG$62*$D25*AG$3+AG$63*$E25*AG$3,IF($A25+$H$3*20=AG$7,AG$60*$B25*AG$3+AG$61*$C25*AG$3+AG$62*$D25*AG$3+AG$63*$E25*AG$3,IF($A25+$H$3*21=AG$7,AG$49*$B25*AG$3+AG$50*$C25*AG$3+AG$51*$D25*AG$3+AG$52*$E25*AG$3,IF($A25+$H$3*22=AG$7,AG$49*$B25*AG$3+AG$50*$C25*AG$3+AG$51*$D25*AG$3+AG$52*$E25*AG$3,IF($A25+$H$3*23=AG$7,AG$49*$B25*AG$3+AG$50*$C25*AG$3+AG$51*$D25*AG$3+AG$52*$E25*AG$3,IF($A25+$H$3*24=AG$7,AG$49*$B25*AG$3+AG$50*$C25*AG$3+AG$51*$D25*AG$3+AG$52*$E25*AG$3,IF($A25+$H$3*25=AG$7,AG$49*$B25*AG$3+AG$50*$C25*AG$3+AG$51*$D25*AG$3+AG$52*$E25*AG$3,IF($A25+$H$3*26=AG$7,AG$49*$B25*AG$3+AG$50*$C25*AG$3+AG$51*$D25*AG$3+AG$52*$E25*AG$3,IF($A25+$H$3*27=AG$7,AG$49*$B25*AG$3+AG$50*$C25*AG$3+AG$51*$D25*AG$3+AG$52*$E25*AG$3,IF($A25+$H$3*28=AG$7,AG$49*$B25*AG$3+AG$50*$C25*AG$3+AG$51*$D25*AG$3+AG$52*$E25*AG$3,IF($A25+$H$3*29=AG$7,AG$49*$B25*AG$3+AG$50*$C25*AG$3+AG$51*$D25*AG$3+AG$52*$E25*AG$3,IF($A25+$H$3*30=AG$7,AG$49*$B25*AG$3+AG$50*$C25*AG$3+AG$51*$D25*AG$3+AG$52*$E25*AG$3,IF($A25+$H$3*31=AG$7,AG$49*$B25*AG$3+AG$50*$C25*AG$3+AG$51*$D25*AG$3+AG$52*$E25*AG$3,IF($A25+$H$3*32=AG$7,AG$49*$B25*AG$3+AG$50*$C25*AG$3+AG$51*$D25*AG$3+AG$52*$E25*AG$3,IF($A25+$H$3*33=AG$7,AG$49*$B25*AG$3+AG$50*$C25*AG$3+AG$51*$D25*AG$3+AG$52*$E25*AG$3,IF($A25+$H$3*34=AG$7,AG$49*$B25*AG$3+AG$50*$C25*AG$3+AG$51*$D25*AG$3+AG$52*$E25*AG$3,IF($A25+$H$3*35=AG$7,AG$49*$B25*AG$3+AG$50*$C25*AG$3+AG$51*$D25*AG$3+AG$52*$E25*AG$3,IF($A25+$H$3*36=AG$7,AG$49*$B25*AG$3+AG$50*$C25*AG$3+AG$51*$D25*AG$3+AG$52*$E25*AG$3,IF($A25+$H$3*37=AG$7,AG$49*$B25*AG$3+AG$50*$C25*AG$3+AG$51*$D25*AG$3+AG$52*$E25*AG$3,IF($A25+$H$3*38=AG$7,AG$49*$B25*AG$3+AG$50*$C25*AG$3+AG$51*$D25*AG$3+AG$52*$E25*AG$3,IF($A25+$H$3*39=AG$7,AG$49*$B25*AG$3+AG$50*$C25*AG$3+AG$51*$D25*AG$3+AG$52*$E25*AG$3,IF($A25+$H$3*40=AG$7,AG$49*$B25*AG$3+AG$50*$C25*AG$3+AG$51*$D25*AG$3+AG$52*$E25*AG$3,0)))))))))))))))))))))))))))))))))))))))))*0</f>
        <v>0</v>
      </c>
      <c r="AH25" s="124">
        <f t="shared" si="47"/>
        <v>0</v>
      </c>
      <c r="AI25" s="124">
        <f t="shared" si="47"/>
        <v>0</v>
      </c>
      <c r="AJ25" s="124">
        <f t="shared" si="47"/>
        <v>0</v>
      </c>
      <c r="AK25" s="124">
        <f t="shared" si="47"/>
        <v>0</v>
      </c>
      <c r="AL25" s="124">
        <f t="shared" si="47"/>
        <v>0</v>
      </c>
      <c r="AM25" s="124">
        <f t="shared" si="47"/>
        <v>0</v>
      </c>
      <c r="AN25" s="124">
        <f t="shared" si="47"/>
        <v>0</v>
      </c>
      <c r="AO25" s="124">
        <f t="shared" si="47"/>
        <v>0</v>
      </c>
      <c r="AP25" s="124">
        <f t="shared" si="47"/>
        <v>0</v>
      </c>
      <c r="AQ25" s="124">
        <f>IF($A25=AQ$7,AQ$49*$B25+AQ$50*$C25+AQ$51*$D25+AQ$52*$E25,IF($A25+$H$3=AQ$7,$A$5*$B25*AQ$3+$B$5*$C25*AQ$3+$C$5*$D25*AQ$3+$D$5*$E25*AQ$3,IF($A25+$H$3*2=AQ$7,$A$5*$B25*AQ$3+$B$5*$C25*AQ$3+$C$5*$D25*AQ$3+$D$5*$E25*AQ$3,IF($A25+$H$3*3=AQ$7,$A$5*$B25*AQ$3+$B$5*$C25*AQ$3+$C$5*$D25*AQ$3+$D$5*$E25*AQ$3,IF($A25+$H$3*4=AQ$7,$A$5*$B25*AQ$3+$B$5*$C25*AQ$3+$C$5*$D25*AQ$3+$D$5*$E25*AQ$3,IF($A25+$H$3*5=AQ$7,$A$5*$B25*AQ$3+$B$5*$C25*AQ$3+$C$5*$D25*AQ$3+$D$5*$E25*AQ$3,IF($A25+$H$3*6=AQ$7,$A$5*$B25*AQ$3+$B$5*$C25*AQ$3+$C$5*$D25*AQ$3+$D$5*$E25*AQ$3,IF($A25+$H$3*7=AQ$7,$A$5*$B25*AQ$3+$B$5*$C25*AQ$3+$C$5*$D25*AQ$3+$D$5*$E25*AQ$3,IF($A25+$H$3*8=AQ$7,$A$5*$B25*AQ$3+$B$5*$C25*AQ$3+$C$5*$D25*AQ$3+$D$5*$E25*AQ$3,IF($A25+$H$3*9=AQ$7,$A$5*$B25*AQ$3+$B$5*$C25*AQ$3+$C$5*$D25*AQ$3+$D$5*$E25*AQ$3,IF($A25+$H$3*10=AQ$7,$A$5*$B25*AQ$3+$B$5*$C25*AQ$3+$C$5*$D25*AQ$3+$D$5*$E25*AQ$3,IF($A25+$H$3*11=AQ$7,AQ$55*$B25*AQ$3+AQ$56*$C25*AQ$3+AQ$57*$D25*AQ$3+AQ$58*$E25*AQ$3,IF($A25+$H$3*12=AQ$7,AQ$55*$B25*AQ$3+AQ$56*$C25*AQ$3+AQ$57*$D25*AQ$3+AQ$58*$E25*AQ$3,IF($A25+$H$3*13=AQ$7,AQ$55*$B25*AQ$3+AQ$56*$C25*AQ$3+AQ$57*$D25*AQ$3+AQ$58*$E25*AQ$3,IF($A25+$H$3*14=AQ$7,AQ$55*$B25*AQ$3+AQ$56*$C25*AQ$3+AQ$57*$D25*AQ$3+AQ$58*$E25*AQ$3,IF($A25+$H$3*15=AQ$7,AQ$55*$B25*AQ$3+AQ$56*$C25*AQ$3+AQ$57*$D25*AQ$3+AQ$58*$E25*AQ$3,IF($A25+$H$3*16=AQ$7,AQ$60*$B25*AQ$3+AQ$61*$C25*AQ$3+AQ$62*$D25*AQ$3+AQ$63*$E25*AQ$3,IF($A25+$H$3*17=AQ$7,AQ$60*$B25*AQ$3+AQ$61*$C25*AQ$3+AQ$62*$D25*AQ$3+AQ$63*$E25*AQ$3,IF($A25+$H$3*18=AQ$7,AQ$60*$B25*AQ$3+AQ$61*$C25*AQ$3+AQ$62*$D25*AQ$3+AQ$63*$E25*AQ$3,IF($A25+$H$3*19=AQ$7,AQ$60*$B25*AQ$3+AQ$61*$C25*AQ$3+AQ$62*$D25*AQ$3+AQ$63*$E25*AQ$3,IF($A25+$H$3*20=AQ$7,AQ$60*$B25*AQ$3+AQ$61*$C25*AQ$3+AQ$62*$D25*AQ$3+AQ$63*$E25*AQ$3,IF($A25+$H$3*21=AQ$7,AQ$49*$B25*AQ$3+AQ$50*$C25*AQ$3+AQ$51*$D25*AQ$3+AQ$52*$E25*AQ$3,IF($A25+$H$3*22=AQ$7,AQ$49*$B25*AQ$3+AQ$50*$C25*AQ$3+AQ$51*$D25*AQ$3+AQ$52*$E25*AQ$3,IF($A25+$H$3*23=AQ$7,AQ$49*$B25*AQ$3+AQ$50*$C25*AQ$3+AQ$51*$D25*AQ$3+AQ$52*$E25*AQ$3,IF($A25+$H$3*24=AQ$7,AQ$49*$B25*AQ$3+AQ$50*$C25*AQ$3+AQ$51*$D25*AQ$3+AQ$52*$E25*AQ$3,IF($A25+$H$3*25=AQ$7,AQ$49*$B25*AQ$3+AQ$50*$C25*AQ$3+AQ$51*$D25*AQ$3+AQ$52*$E25*AQ$3,IF($A25+$H$3*26=AQ$7,AQ$49*$B25*AQ$3+AQ$50*$C25*AQ$3+AQ$51*$D25*AQ$3+AQ$52*$E25*AQ$3,IF($A25+$H$3*27=AQ$7,AQ$49*$B25*AQ$3+AQ$50*$C25*AQ$3+AQ$51*$D25*AQ$3+AQ$52*$E25*AQ$3,IF($A25+$H$3*28=AQ$7,AQ$49*$B25*AQ$3+AQ$50*$C25*AQ$3+AQ$51*$D25*AQ$3+AQ$52*$E25*AQ$3,IF($A25+$H$3*29=AQ$7,AQ$49*$B25*AQ$3+AQ$50*$C25*AQ$3+AQ$51*$D25*AQ$3+AQ$52*$E25*AQ$3,IF($A25+$H$3*30=AQ$7,AQ$49*$B25*AQ$3+AQ$50*$C25*AQ$3+AQ$51*$D25*AQ$3+AQ$52*$E25*AQ$3,IF($A25+$H$3*31=AQ$7,AQ$49*$B25*AQ$3+AQ$50*$C25*AQ$3+AQ$51*$D25*AQ$3+AQ$52*$E25*AQ$3,IF($A25+$H$3*32=AQ$7,AQ$49*$B25*AQ$3+AQ$50*$C25*AQ$3+AQ$51*$D25*AQ$3+AQ$52*$E25*AQ$3,IF($A25+$H$3*33=AQ$7,AQ$49*$B25*AQ$3+AQ$50*$C25*AQ$3+AQ$51*$D25*AQ$3+AQ$52*$E25*AQ$3,IF($A25+$H$3*34=AQ$7,AQ$49*$B25*AQ$3+AQ$50*$C25*AQ$3+AQ$51*$D25*AQ$3+AQ$52*$E25*AQ$3,IF($A25+$H$3*35=AQ$7,AQ$49*$B25*AQ$3+AQ$50*$C25*AQ$3+AQ$51*$D25*AQ$3+AQ$52*$E25*AQ$3,IF($A25+$H$3*36=AQ$7,AQ$49*$B25*AQ$3+AQ$50*$C25*AQ$3+AQ$51*$D25*AQ$3+AQ$52*$E25*AQ$3,IF($A25+$H$3*37=AQ$7,AQ$49*$B25*AQ$3+AQ$50*$C25*AQ$3+AQ$51*$D25*AQ$3+AQ$52*$E25*AQ$3,IF($A25+$H$3*38=AQ$7,AQ$49*$B25*AQ$3+AQ$50*$C25*AQ$3+AQ$51*$D25*AQ$3+AQ$52*$E25*AQ$3,IF($A25+$H$3*39=AQ$7,AQ$49*$B25*AQ$3+AQ$50*$C25*AQ$3+AQ$51*$D25*AQ$3+AQ$52*$E25*AQ$3,IF($A25+$H$3*40=AQ$7,AQ$49*$B25*AQ$3+AQ$50*$C25*AQ$3+AQ$51*$D25*AQ$3+AQ$52*$E25*AQ$3,0)))))))))))))))))))))))))))))))))))))))))*Warranty!$AC$47</f>
        <v>1291.3863428179816</v>
      </c>
      <c r="AR25" s="124">
        <f>IF($A25=AR$7,AR$49*$B25+AR$50*$C25+AR$51*$D25+AR$52*$E25,IF($A25+$H$3=AR$7,$A$5*$B25*AR$3+$B$5*$C25*AR$3+$C$5*$D25*AR$3+$D$5*$E25*AR$3,IF($A25+$H$3*2=AR$7,$A$5*$B25*AR$3+$B$5*$C25*AR$3+$C$5*$D25*AR$3+$D$5*$E25*AR$3,IF($A25+$H$3*3=AR$7,$A$5*$B25*AR$3+$B$5*$C25*AR$3+$C$5*$D25*AR$3+$D$5*$E25*AR$3,IF($A25+$H$3*4=AR$7,$A$5*$B25*AR$3+$B$5*$C25*AR$3+$C$5*$D25*AR$3+$D$5*$E25*AR$3,IF($A25+$H$3*5=AR$7,$A$5*$B25*AR$3+$B$5*$C25*AR$3+$C$5*$D25*AR$3+$D$5*$E25*AR$3,IF($A25+$H$3*6=AR$7,$A$5*$B25*AR$3+$B$5*$C25*AR$3+$C$5*$D25*AR$3+$D$5*$E25*AR$3,IF($A25+$H$3*7=AR$7,$A$5*$B25*AR$3+$B$5*$C25*AR$3+$C$5*$D25*AR$3+$D$5*$E25*AR$3,IF($A25+$H$3*8=AR$7,$A$5*$B25*AR$3+$B$5*$C25*AR$3+$C$5*$D25*AR$3+$D$5*$E25*AR$3,IF($A25+$H$3*9=AR$7,$A$5*$B25*AR$3+$B$5*$C25*AR$3+$C$5*$D25*AR$3+$D$5*$E25*AR$3,IF($A25+$H$3*10=AR$7,$A$5*$B25*AR$3+$B$5*$C25*AR$3+$C$5*$D25*AR$3+$D$5*$E25*AR$3,IF($A25+$H$3*11=AR$7,AR$55*$B25*AR$3+AR$56*$C25*AR$3+AR$57*$D25*AR$3+AR$58*$E25*AR$3,IF($A25+$H$3*12=AR$7,AR$55*$B25*AR$3+AR$56*$C25*AR$3+AR$57*$D25*AR$3+AR$58*$E25*AR$3,IF($A25+$H$3*13=AR$7,AR$55*$B25*AR$3+AR$56*$C25*AR$3+AR$57*$D25*AR$3+AR$58*$E25*AR$3,IF($A25+$H$3*14=AR$7,AR$55*$B25*AR$3+AR$56*$C25*AR$3+AR$57*$D25*AR$3+AR$58*$E25*AR$3,IF($A25+$H$3*15=AR$7,AR$55*$B25*AR$3+AR$56*$C25*AR$3+AR$57*$D25*AR$3+AR$58*$E25*AR$3,IF($A25+$H$3*16=AR$7,AR$60*$B25*AR$3+AR$61*$C25*AR$3+AR$62*$D25*AR$3+AR$63*$E25*AR$3,IF($A25+$H$3*17=AR$7,AR$60*$B25*AR$3+AR$61*$C25*AR$3+AR$62*$D25*AR$3+AR$63*$E25*AR$3,IF($A25+$H$3*18=AR$7,AR$60*$B25*AR$3+AR$61*$C25*AR$3+AR$62*$D25*AR$3+AR$63*$E25*AR$3,IF($A25+$H$3*19=AR$7,AR$60*$B25*AR$3+AR$61*$C25*AR$3+AR$62*$D25*AR$3+AR$63*$E25*AR$3,IF($A25+$H$3*20=AR$7,AR$60*$B25*AR$3+AR$61*$C25*AR$3+AR$62*$D25*AR$3+AR$63*$E25*AR$3,IF($A25+$H$3*21=AR$7,AR$49*$B25*AR$3+AR$50*$C25*AR$3+AR$51*$D25*AR$3+AR$52*$E25*AR$3,IF($A25+$H$3*22=AR$7,AR$49*$B25*AR$3+AR$50*$C25*AR$3+AR$51*$D25*AR$3+AR$52*$E25*AR$3,IF($A25+$H$3*23=AR$7,AR$49*$B25*AR$3+AR$50*$C25*AR$3+AR$51*$D25*AR$3+AR$52*$E25*AR$3,IF($A25+$H$3*24=AR$7,AR$49*$B25*AR$3+AR$50*$C25*AR$3+AR$51*$D25*AR$3+AR$52*$E25*AR$3,IF($A25+$H$3*25=AR$7,AR$49*$B25*AR$3+AR$50*$C25*AR$3+AR$51*$D25*AR$3+AR$52*$E25*AR$3,IF($A25+$H$3*26=AR$7,AR$49*$B25*AR$3+AR$50*$C25*AR$3+AR$51*$D25*AR$3+AR$52*$E25*AR$3,IF($A25+$H$3*27=AR$7,AR$49*$B25*AR$3+AR$50*$C25*AR$3+AR$51*$D25*AR$3+AR$52*$E25*AR$3,IF($A25+$H$3*28=AR$7,AR$49*$B25*AR$3+AR$50*$C25*AR$3+AR$51*$D25*AR$3+AR$52*$E25*AR$3,IF($A25+$H$3*29=AR$7,AR$49*$B25*AR$3+AR$50*$C25*AR$3+AR$51*$D25*AR$3+AR$52*$E25*AR$3,IF($A25+$H$3*30=AR$7,AR$49*$B25*AR$3+AR$50*$C25*AR$3+AR$51*$D25*AR$3+AR$52*$E25*AR$3,IF($A25+$H$3*31=AR$7,AR$49*$B25*AR$3+AR$50*$C25*AR$3+AR$51*$D25*AR$3+AR$52*$E25*AR$3,IF($A25+$H$3*32=AR$7,AR$49*$B25*AR$3+AR$50*$C25*AR$3+AR$51*$D25*AR$3+AR$52*$E25*AR$3,IF($A25+$H$3*33=AR$7,AR$49*$B25*AR$3+AR$50*$C25*AR$3+AR$51*$D25*AR$3+AR$52*$E25*AR$3,IF($A25+$H$3*34=AR$7,AR$49*$B25*AR$3+AR$50*$C25*AR$3+AR$51*$D25*AR$3+AR$52*$E25*AR$3,IF($A25+$H$3*35=AR$7,AR$49*$B25*AR$3+AR$50*$C25*AR$3+AR$51*$D25*AR$3+AR$52*$E25*AR$3,IF($A25+$H$3*36=AR$7,AR$49*$B25*AR$3+AR$50*$C25*AR$3+AR$51*$D25*AR$3+AR$52*$E25*AR$3,IF($A25+$H$3*37=AR$7,AR$49*$B25*AR$3+AR$50*$C25*AR$3+AR$51*$D25*AR$3+AR$52*$E25*AR$3,IF($A25+$H$3*38=AR$7,AR$49*$B25*AR$3+AR$50*$C25*AR$3+AR$51*$D25*AR$3+AR$52*$E25*AR$3,IF($A25+$H$3*39=AR$7,AR$49*$B25*AR$3+AR$50*$C25*AR$3+AR$51*$D25*AR$3+AR$52*$E25*AR$3,IF($A25+$H$3*40=AR$7,AR$49*$B25*AR$3+AR$50*$C25*AR$3+AR$51*$D25*AR$3+AR$52*$E25*AR$3,0)))))))))))))))))))))))))))))))))))))))))*Warranty!$AC$47</f>
        <v>1291.3863428179816</v>
      </c>
      <c r="AS25" s="124">
        <f>IF($A25=AS$7,AS$49*$B25+AS$50*$C25+AS$51*$D25+AS$52*$E25,IF($A25+$H$3=AS$7,$A$5*$B25*AS$3+$B$5*$C25*AS$3+$C$5*$D25*AS$3+$D$5*$E25*AS$3,IF($A25+$H$3*2=AS$7,$A$5*$B25*AS$3+$B$5*$C25*AS$3+$C$5*$D25*AS$3+$D$5*$E25*AS$3,IF($A25+$H$3*3=AS$7,$A$5*$B25*AS$3+$B$5*$C25*AS$3+$C$5*$D25*AS$3+$D$5*$E25*AS$3,IF($A25+$H$3*4=AS$7,$A$5*$B25*AS$3+$B$5*$C25*AS$3+$C$5*$D25*AS$3+$D$5*$E25*AS$3,IF($A25+$H$3*5=AS$7,$A$5*$B25*AS$3+$B$5*$C25*AS$3+$C$5*$D25*AS$3+$D$5*$E25*AS$3,IF($A25+$H$3*6=AS$7,$A$5*$B25*AS$3+$B$5*$C25*AS$3+$C$5*$D25*AS$3+$D$5*$E25*AS$3,IF($A25+$H$3*7=AS$7,$A$5*$B25*AS$3+$B$5*$C25*AS$3+$C$5*$D25*AS$3+$D$5*$E25*AS$3,IF($A25+$H$3*8=AS$7,$A$5*$B25*AS$3+$B$5*$C25*AS$3+$C$5*$D25*AS$3+$D$5*$E25*AS$3,IF($A25+$H$3*9=AS$7,$A$5*$B25*AS$3+$B$5*$C25*AS$3+$C$5*$D25*AS$3+$D$5*$E25*AS$3,IF($A25+$H$3*10=AS$7,$A$5*$B25*AS$3+$B$5*$C25*AS$3+$C$5*$D25*AS$3+$D$5*$E25*AS$3,IF($A25+$H$3*11=AS$7,AS$55*$B25*AS$3+AS$56*$C25*AS$3+AS$57*$D25*AS$3+AS$58*$E25*AS$3,IF($A25+$H$3*12=AS$7,AS$55*$B25*AS$3+AS$56*$C25*AS$3+AS$57*$D25*AS$3+AS$58*$E25*AS$3,IF($A25+$H$3*13=AS$7,AS$55*$B25*AS$3+AS$56*$C25*AS$3+AS$57*$D25*AS$3+AS$58*$E25*AS$3,IF($A25+$H$3*14=AS$7,AS$55*$B25*AS$3+AS$56*$C25*AS$3+AS$57*$D25*AS$3+AS$58*$E25*AS$3,IF($A25+$H$3*15=AS$7,AS$55*$B25*AS$3+AS$56*$C25*AS$3+AS$57*$D25*AS$3+AS$58*$E25*AS$3,IF($A25+$H$3*16=AS$7,AS$60*$B25*AS$3+AS$61*$C25*AS$3+AS$62*$D25*AS$3+AS$63*$E25*AS$3,IF($A25+$H$3*17=AS$7,AS$60*$B25*AS$3+AS$61*$C25*AS$3+AS$62*$D25*AS$3+AS$63*$E25*AS$3,IF($A25+$H$3*18=AS$7,AS$60*$B25*AS$3+AS$61*$C25*AS$3+AS$62*$D25*AS$3+AS$63*$E25*AS$3,IF($A25+$H$3*19=AS$7,AS$60*$B25*AS$3+AS$61*$C25*AS$3+AS$62*$D25*AS$3+AS$63*$E25*AS$3,IF($A25+$H$3*20=AS$7,AS$60*$B25*AS$3+AS$61*$C25*AS$3+AS$62*$D25*AS$3+AS$63*$E25*AS$3,IF($A25+$H$3*21=AS$7,AS$49*$B25*AS$3+AS$50*$C25*AS$3+AS$51*$D25*AS$3+AS$52*$E25*AS$3,IF($A25+$H$3*22=AS$7,AS$49*$B25*AS$3+AS$50*$C25*AS$3+AS$51*$D25*AS$3+AS$52*$E25*AS$3,IF($A25+$H$3*23=AS$7,AS$49*$B25*AS$3+AS$50*$C25*AS$3+AS$51*$D25*AS$3+AS$52*$E25*AS$3,IF($A25+$H$3*24=AS$7,AS$49*$B25*AS$3+AS$50*$C25*AS$3+AS$51*$D25*AS$3+AS$52*$E25*AS$3,IF($A25+$H$3*25=AS$7,AS$49*$B25*AS$3+AS$50*$C25*AS$3+AS$51*$D25*AS$3+AS$52*$E25*AS$3,IF($A25+$H$3*26=AS$7,AS$49*$B25*AS$3+AS$50*$C25*AS$3+AS$51*$D25*AS$3+AS$52*$E25*AS$3,IF($A25+$H$3*27=AS$7,AS$49*$B25*AS$3+AS$50*$C25*AS$3+AS$51*$D25*AS$3+AS$52*$E25*AS$3,IF($A25+$H$3*28=AS$7,AS$49*$B25*AS$3+AS$50*$C25*AS$3+AS$51*$D25*AS$3+AS$52*$E25*AS$3,IF($A25+$H$3*29=AS$7,AS$49*$B25*AS$3+AS$50*$C25*AS$3+AS$51*$D25*AS$3+AS$52*$E25*AS$3,IF($A25+$H$3*30=AS$7,AS$49*$B25*AS$3+AS$50*$C25*AS$3+AS$51*$D25*AS$3+AS$52*$E25*AS$3,IF($A25+$H$3*31=AS$7,AS$49*$B25*AS$3+AS$50*$C25*AS$3+AS$51*$D25*AS$3+AS$52*$E25*AS$3,IF($A25+$H$3*32=AS$7,AS$49*$B25*AS$3+AS$50*$C25*AS$3+AS$51*$D25*AS$3+AS$52*$E25*AS$3,IF($A25+$H$3*33=AS$7,AS$49*$B25*AS$3+AS$50*$C25*AS$3+AS$51*$D25*AS$3+AS$52*$E25*AS$3,IF($A25+$H$3*34=AS$7,AS$49*$B25*AS$3+AS$50*$C25*AS$3+AS$51*$D25*AS$3+AS$52*$E25*AS$3,IF($A25+$H$3*35=AS$7,AS$49*$B25*AS$3+AS$50*$C25*AS$3+AS$51*$D25*AS$3+AS$52*$E25*AS$3,IF($A25+$H$3*36=AS$7,AS$49*$B25*AS$3+AS$50*$C25*AS$3+AS$51*$D25*AS$3+AS$52*$E25*AS$3,IF($A25+$H$3*37=AS$7,AS$49*$B25*AS$3+AS$50*$C25*AS$3+AS$51*$D25*AS$3+AS$52*$E25*AS$3,IF($A25+$H$3*38=AS$7,AS$49*$B25*AS$3+AS$50*$C25*AS$3+AS$51*$D25*AS$3+AS$52*$E25*AS$3,IF($A25+$H$3*39=AS$7,AS$49*$B25*AS$3+AS$50*$C25*AS$3+AS$51*$D25*AS$3+AS$52*$E25*AS$3,IF($A25+$H$3*40=AS$7,AS$49*$B25*AS$3+AS$50*$C25*AS$3+AS$51*$D25*AS$3+AS$52*$E25*AS$3,0)))))))))))))))))))))))))))))))))))))))))*Warranty!$AC$47</f>
        <v>1291.3863428179816</v>
      </c>
      <c r="AT25" s="124">
        <f>IF($A25=AT$7,AT$49*$B25+AT$50*$C25+AT$51*$D25+AT$52*$E25,IF($A25+$H$3=AT$7,$A$5*$B25*AT$3+$B$5*$C25*AT$3+$C$5*$D25*AT$3+$D$5*$E25*AT$3,IF($A25+$H$3*2=AT$7,$A$5*$B25*AT$3+$B$5*$C25*AT$3+$C$5*$D25*AT$3+$D$5*$E25*AT$3,IF($A25+$H$3*3=AT$7,$A$5*$B25*AT$3+$B$5*$C25*AT$3+$C$5*$D25*AT$3+$D$5*$E25*AT$3,IF($A25+$H$3*4=AT$7,$A$5*$B25*AT$3+$B$5*$C25*AT$3+$C$5*$D25*AT$3+$D$5*$E25*AT$3,IF($A25+$H$3*5=AT$7,$A$5*$B25*AT$3+$B$5*$C25*AT$3+$C$5*$D25*AT$3+$D$5*$E25*AT$3,IF($A25+$H$3*6=AT$7,$A$5*$B25*AT$3+$B$5*$C25*AT$3+$C$5*$D25*AT$3+$D$5*$E25*AT$3,IF($A25+$H$3*7=AT$7,$A$5*$B25*AT$3+$B$5*$C25*AT$3+$C$5*$D25*AT$3+$D$5*$E25*AT$3,IF($A25+$H$3*8=AT$7,$A$5*$B25*AT$3+$B$5*$C25*AT$3+$C$5*$D25*AT$3+$D$5*$E25*AT$3,IF($A25+$H$3*9=AT$7,$A$5*$B25*AT$3+$B$5*$C25*AT$3+$C$5*$D25*AT$3+$D$5*$E25*AT$3,IF($A25+$H$3*10=AT$7,$A$5*$B25*AT$3+$B$5*$C25*AT$3+$C$5*$D25*AT$3+$D$5*$E25*AT$3,IF($A25+$H$3*11=AT$7,AT$55*$B25*AT$3+AT$56*$C25*AT$3+AT$57*$D25*AT$3+AT$58*$E25*AT$3,IF($A25+$H$3*12=AT$7,AT$55*$B25*AT$3+AT$56*$C25*AT$3+AT$57*$D25*AT$3+AT$58*$E25*AT$3,IF($A25+$H$3*13=AT$7,AT$55*$B25*AT$3+AT$56*$C25*AT$3+AT$57*$D25*AT$3+AT$58*$E25*AT$3,IF($A25+$H$3*14=AT$7,AT$55*$B25*AT$3+AT$56*$C25*AT$3+AT$57*$D25*AT$3+AT$58*$E25*AT$3,IF($A25+$H$3*15=AT$7,AT$55*$B25*AT$3+AT$56*$C25*AT$3+AT$57*$D25*AT$3+AT$58*$E25*AT$3,IF($A25+$H$3*16=AT$7,AT$60*$B25*AT$3+AT$61*$C25*AT$3+AT$62*$D25*AT$3+AT$63*$E25*AT$3,IF($A25+$H$3*17=AT$7,AT$60*$B25*AT$3+AT$61*$C25*AT$3+AT$62*$D25*AT$3+AT$63*$E25*AT$3,IF($A25+$H$3*18=AT$7,AT$60*$B25*AT$3+AT$61*$C25*AT$3+AT$62*$D25*AT$3+AT$63*$E25*AT$3,IF($A25+$H$3*19=AT$7,AT$60*$B25*AT$3+AT$61*$C25*AT$3+AT$62*$D25*AT$3+AT$63*$E25*AT$3,IF($A25+$H$3*20=AT$7,AT$60*$B25*AT$3+AT$61*$C25*AT$3+AT$62*$D25*AT$3+AT$63*$E25*AT$3,IF($A25+$H$3*21=AT$7,AT$49*$B25*AT$3+AT$50*$C25*AT$3+AT$51*$D25*AT$3+AT$52*$E25*AT$3,IF($A25+$H$3*22=AT$7,AT$49*$B25*AT$3+AT$50*$C25*AT$3+AT$51*$D25*AT$3+AT$52*$E25*AT$3,IF($A25+$H$3*23=AT$7,AT$49*$B25*AT$3+AT$50*$C25*AT$3+AT$51*$D25*AT$3+AT$52*$E25*AT$3,IF($A25+$H$3*24=AT$7,AT$49*$B25*AT$3+AT$50*$C25*AT$3+AT$51*$D25*AT$3+AT$52*$E25*AT$3,IF($A25+$H$3*25=AT$7,AT$49*$B25*AT$3+AT$50*$C25*AT$3+AT$51*$D25*AT$3+AT$52*$E25*AT$3,IF($A25+$H$3*26=AT$7,AT$49*$B25*AT$3+AT$50*$C25*AT$3+AT$51*$D25*AT$3+AT$52*$E25*AT$3,IF($A25+$H$3*27=AT$7,AT$49*$B25*AT$3+AT$50*$C25*AT$3+AT$51*$D25*AT$3+AT$52*$E25*AT$3,IF($A25+$H$3*28=AT$7,AT$49*$B25*AT$3+AT$50*$C25*AT$3+AT$51*$D25*AT$3+AT$52*$E25*AT$3,IF($A25+$H$3*29=AT$7,AT$49*$B25*AT$3+AT$50*$C25*AT$3+AT$51*$D25*AT$3+AT$52*$E25*AT$3,IF($A25+$H$3*30=AT$7,AT$49*$B25*AT$3+AT$50*$C25*AT$3+AT$51*$D25*AT$3+AT$52*$E25*AT$3,IF($A25+$H$3*31=AT$7,AT$49*$B25*AT$3+AT$50*$C25*AT$3+AT$51*$D25*AT$3+AT$52*$E25*AT$3,IF($A25+$H$3*32=AT$7,AT$49*$B25*AT$3+AT$50*$C25*AT$3+AT$51*$D25*AT$3+AT$52*$E25*AT$3,IF($A25+$H$3*33=AT$7,AT$49*$B25*AT$3+AT$50*$C25*AT$3+AT$51*$D25*AT$3+AT$52*$E25*AT$3,IF($A25+$H$3*34=AT$7,AT$49*$B25*AT$3+AT$50*$C25*AT$3+AT$51*$D25*AT$3+AT$52*$E25*AT$3,IF($A25+$H$3*35=AT$7,AT$49*$B25*AT$3+AT$50*$C25*AT$3+AT$51*$D25*AT$3+AT$52*$E25*AT$3,IF($A25+$H$3*36=AT$7,AT$49*$B25*AT$3+AT$50*$C25*AT$3+AT$51*$D25*AT$3+AT$52*$E25*AT$3,IF($A25+$H$3*37=AT$7,AT$49*$B25*AT$3+AT$50*$C25*AT$3+AT$51*$D25*AT$3+AT$52*$E25*AT$3,IF($A25+$H$3*38=AT$7,AT$49*$B25*AT$3+AT$50*$C25*AT$3+AT$51*$D25*AT$3+AT$52*$E25*AT$3,IF($A25+$H$3*39=AT$7,AT$49*$B25*AT$3+AT$50*$C25*AT$3+AT$51*$D25*AT$3+AT$52*$E25*AT$3,IF($A25+$H$3*40=AT$7,AT$49*$B25*AT$3+AT$50*$C25*AT$3+AT$51*$D25*AT$3+AT$52*$E25*AT$3,0)))))))))))))))))))))))))))))))))))))))))*Warranty!$AC$47</f>
        <v>1291.3863428179816</v>
      </c>
      <c r="AU25" s="124">
        <f>IF($A25=AU$7,AU$49*$B25+AU$50*$C25+AU$51*$D25+AU$52*$E25,IF($A25+$H$3=AU$7,$A$5*$B25*AU$3+$B$5*$C25*AU$3+$C$5*$D25*AU$3+$D$5*$E25*AU$3,IF($A25+$H$3*2=AU$7,$A$5*$B25*AU$3+$B$5*$C25*AU$3+$C$5*$D25*AU$3+$D$5*$E25*AU$3,IF($A25+$H$3*3=AU$7,$A$5*$B25*AU$3+$B$5*$C25*AU$3+$C$5*$D25*AU$3+$D$5*$E25*AU$3,IF($A25+$H$3*4=AU$7,$A$5*$B25*AU$3+$B$5*$C25*AU$3+$C$5*$D25*AU$3+$D$5*$E25*AU$3,IF($A25+$H$3*5=AU$7,$A$5*$B25*AU$3+$B$5*$C25*AU$3+$C$5*$D25*AU$3+$D$5*$E25*AU$3,IF($A25+$H$3*6=AU$7,$A$5*$B25*AU$3+$B$5*$C25*AU$3+$C$5*$D25*AU$3+$D$5*$E25*AU$3,IF($A25+$H$3*7=AU$7,$A$5*$B25*AU$3+$B$5*$C25*AU$3+$C$5*$D25*AU$3+$D$5*$E25*AU$3,IF($A25+$H$3*8=AU$7,$A$5*$B25*AU$3+$B$5*$C25*AU$3+$C$5*$D25*AU$3+$D$5*$E25*AU$3,IF($A25+$H$3*9=AU$7,$A$5*$B25*AU$3+$B$5*$C25*AU$3+$C$5*$D25*AU$3+$D$5*$E25*AU$3,IF($A25+$H$3*10=AU$7,$A$5*$B25*AU$3+$B$5*$C25*AU$3+$C$5*$D25*AU$3+$D$5*$E25*AU$3,IF($A25+$H$3*11=AU$7,AU$55*$B25*AU$3+AU$56*$C25*AU$3+AU$57*$D25*AU$3+AU$58*$E25*AU$3,IF($A25+$H$3*12=AU$7,AU$55*$B25*AU$3+AU$56*$C25*AU$3+AU$57*$D25*AU$3+AU$58*$E25*AU$3,IF($A25+$H$3*13=AU$7,AU$55*$B25*AU$3+AU$56*$C25*AU$3+AU$57*$D25*AU$3+AU$58*$E25*AU$3,IF($A25+$H$3*14=AU$7,AU$55*$B25*AU$3+AU$56*$C25*AU$3+AU$57*$D25*AU$3+AU$58*$E25*AU$3,IF($A25+$H$3*15=AU$7,AU$55*$B25*AU$3+AU$56*$C25*AU$3+AU$57*$D25*AU$3+AU$58*$E25*AU$3,IF($A25+$H$3*16=AU$7,AU$60*$B25*AU$3+AU$61*$C25*AU$3+AU$62*$D25*AU$3+AU$63*$E25*AU$3,IF($A25+$H$3*17=AU$7,AU$60*$B25*AU$3+AU$61*$C25*AU$3+AU$62*$D25*AU$3+AU$63*$E25*AU$3,IF($A25+$H$3*18=AU$7,AU$60*$B25*AU$3+AU$61*$C25*AU$3+AU$62*$D25*AU$3+AU$63*$E25*AU$3,IF($A25+$H$3*19=AU$7,AU$60*$B25*AU$3+AU$61*$C25*AU$3+AU$62*$D25*AU$3+AU$63*$E25*AU$3,IF($A25+$H$3*20=AU$7,AU$60*$B25*AU$3+AU$61*$C25*AU$3+AU$62*$D25*AU$3+AU$63*$E25*AU$3,IF($A25+$H$3*21=AU$7,AU$49*$B25*AU$3+AU$50*$C25*AU$3+AU$51*$D25*AU$3+AU$52*$E25*AU$3,IF($A25+$H$3*22=AU$7,AU$49*$B25*AU$3+AU$50*$C25*AU$3+AU$51*$D25*AU$3+AU$52*$E25*AU$3,IF($A25+$H$3*23=AU$7,AU$49*$B25*AU$3+AU$50*$C25*AU$3+AU$51*$D25*AU$3+AU$52*$E25*AU$3,IF($A25+$H$3*24=AU$7,AU$49*$B25*AU$3+AU$50*$C25*AU$3+AU$51*$D25*AU$3+AU$52*$E25*AU$3,IF($A25+$H$3*25=AU$7,AU$49*$B25*AU$3+AU$50*$C25*AU$3+AU$51*$D25*AU$3+AU$52*$E25*AU$3,IF($A25+$H$3*26=AU$7,AU$49*$B25*AU$3+AU$50*$C25*AU$3+AU$51*$D25*AU$3+AU$52*$E25*AU$3,IF($A25+$H$3*27=AU$7,AU$49*$B25*AU$3+AU$50*$C25*AU$3+AU$51*$D25*AU$3+AU$52*$E25*AU$3,IF($A25+$H$3*28=AU$7,AU$49*$B25*AU$3+AU$50*$C25*AU$3+AU$51*$D25*AU$3+AU$52*$E25*AU$3,IF($A25+$H$3*29=AU$7,AU$49*$B25*AU$3+AU$50*$C25*AU$3+AU$51*$D25*AU$3+AU$52*$E25*AU$3,IF($A25+$H$3*30=AU$7,AU$49*$B25*AU$3+AU$50*$C25*AU$3+AU$51*$D25*AU$3+AU$52*$E25*AU$3,IF($A25+$H$3*31=AU$7,AU$49*$B25*AU$3+AU$50*$C25*AU$3+AU$51*$D25*AU$3+AU$52*$E25*AU$3,IF($A25+$H$3*32=AU$7,AU$49*$B25*AU$3+AU$50*$C25*AU$3+AU$51*$D25*AU$3+AU$52*$E25*AU$3,IF($A25+$H$3*33=AU$7,AU$49*$B25*AU$3+AU$50*$C25*AU$3+AU$51*$D25*AU$3+AU$52*$E25*AU$3,IF($A25+$H$3*34=AU$7,AU$49*$B25*AU$3+AU$50*$C25*AU$3+AU$51*$D25*AU$3+AU$52*$E25*AU$3,IF($A25+$H$3*35=AU$7,AU$49*$B25*AU$3+AU$50*$C25*AU$3+AU$51*$D25*AU$3+AU$52*$E25*AU$3,IF($A25+$H$3*36=AU$7,AU$49*$B25*AU$3+AU$50*$C25*AU$3+AU$51*$D25*AU$3+AU$52*$E25*AU$3,IF($A25+$H$3*37=AU$7,AU$49*$B25*AU$3+AU$50*$C25*AU$3+AU$51*$D25*AU$3+AU$52*$E25*AU$3,IF($A25+$H$3*38=AU$7,AU$49*$B25*AU$3+AU$50*$C25*AU$3+AU$51*$D25*AU$3+AU$52*$E25*AU$3,IF($A25+$H$3*39=AU$7,AU$49*$B25*AU$3+AU$50*$C25*AU$3+AU$51*$D25*AU$3+AU$52*$E25*AU$3,IF($A25+$H$3*40=AU$7,AU$49*$B25*AU$3+AU$50*$C25*AU$3+AU$51*$D25*AU$3+AU$52*$E25*AU$3,0)))))))))))))))))))))))))))))))))))))))))*Warranty!$AC$47</f>
        <v>1291.3863428179816</v>
      </c>
      <c r="AV25" s="124">
        <f>IF($A25=AV$7,AV$49*$B25+AV$50*$C25+AV$51*$D25+AV$52*$E25,IF($A25+$H$3=AV$7,$A$5*$B25*AV$3+$B$5*$C25*AV$3+$C$5*$D25*AV$3+$D$5*$E25*AV$3,IF($A25+$H$3*2=AV$7,$A$5*$B25*AV$3+$B$5*$C25*AV$3+$C$5*$D25*AV$3+$D$5*$E25*AV$3,IF($A25+$H$3*3=AV$7,$A$5*$B25*AV$3+$B$5*$C25*AV$3+$C$5*$D25*AV$3+$D$5*$E25*AV$3,IF($A25+$H$3*4=AV$7,$A$5*$B25*AV$3+$B$5*$C25*AV$3+$C$5*$D25*AV$3+$D$5*$E25*AV$3,IF($A25+$H$3*5=AV$7,$A$5*$B25*AV$3+$B$5*$C25*AV$3+$C$5*$D25*AV$3+$D$5*$E25*AV$3,IF($A25+$H$3*6=AV$7,$A$5*$B25*AV$3+$B$5*$C25*AV$3+$C$5*$D25*AV$3+$D$5*$E25*AV$3,IF($A25+$H$3*7=AV$7,$A$5*$B25*AV$3+$B$5*$C25*AV$3+$C$5*$D25*AV$3+$D$5*$E25*AV$3,IF($A25+$H$3*8=AV$7,$A$5*$B25*AV$3+$B$5*$C25*AV$3+$C$5*$D25*AV$3+$D$5*$E25*AV$3,IF($A25+$H$3*9=AV$7,$A$5*$B25*AV$3+$B$5*$C25*AV$3+$C$5*$D25*AV$3+$D$5*$E25*AV$3,IF($A25+$H$3*10=AV$7,$A$5*$B25*AV$3+$B$5*$C25*AV$3+$C$5*$D25*AV$3+$D$5*$E25*AV$3,IF($A25+$H$3*11=AV$7,AV$55*$B25*AV$3+AV$56*$C25*AV$3+AV$57*$D25*AV$3+AV$58*$E25*AV$3,IF($A25+$H$3*12=AV$7,AV$55*$B25*AV$3+AV$56*$C25*AV$3+AV$57*$D25*AV$3+AV$58*$E25*AV$3,IF($A25+$H$3*13=AV$7,AV$55*$B25*AV$3+AV$56*$C25*AV$3+AV$57*$D25*AV$3+AV$58*$E25*AV$3,IF($A25+$H$3*14=AV$7,AV$55*$B25*AV$3+AV$56*$C25*AV$3+AV$57*$D25*AV$3+AV$58*$E25*AV$3,IF($A25+$H$3*15=AV$7,AV$55*$B25*AV$3+AV$56*$C25*AV$3+AV$57*$D25*AV$3+AV$58*$E25*AV$3,IF($A25+$H$3*16=AV$7,AV$60*$B25*AV$3+AV$61*$C25*AV$3+AV$62*$D25*AV$3+AV$63*$E25*AV$3,IF($A25+$H$3*17=AV$7,AV$60*$B25*AV$3+AV$61*$C25*AV$3+AV$62*$D25*AV$3+AV$63*$E25*AV$3,IF($A25+$H$3*18=AV$7,AV$60*$B25*AV$3+AV$61*$C25*AV$3+AV$62*$D25*AV$3+AV$63*$E25*AV$3,IF($A25+$H$3*19=AV$7,AV$60*$B25*AV$3+AV$61*$C25*AV$3+AV$62*$D25*AV$3+AV$63*$E25*AV$3,IF($A25+$H$3*20=AV$7,AV$60*$B25*AV$3+AV$61*$C25*AV$3+AV$62*$D25*AV$3+AV$63*$E25*AV$3,IF($A25+$H$3*21=AV$7,AV$49*$B25*AV$3+AV$50*$C25*AV$3+AV$51*$D25*AV$3+AV$52*$E25*AV$3,IF($A25+$H$3*22=AV$7,AV$49*$B25*AV$3+AV$50*$C25*AV$3+AV$51*$D25*AV$3+AV$52*$E25*AV$3,IF($A25+$H$3*23=AV$7,AV$49*$B25*AV$3+AV$50*$C25*AV$3+AV$51*$D25*AV$3+AV$52*$E25*AV$3,IF($A25+$H$3*24=AV$7,AV$49*$B25*AV$3+AV$50*$C25*AV$3+AV$51*$D25*AV$3+AV$52*$E25*AV$3,IF($A25+$H$3*25=AV$7,AV$49*$B25*AV$3+AV$50*$C25*AV$3+AV$51*$D25*AV$3+AV$52*$E25*AV$3,IF($A25+$H$3*26=AV$7,AV$49*$B25*AV$3+AV$50*$C25*AV$3+AV$51*$D25*AV$3+AV$52*$E25*AV$3,IF($A25+$H$3*27=AV$7,AV$49*$B25*AV$3+AV$50*$C25*AV$3+AV$51*$D25*AV$3+AV$52*$E25*AV$3,IF($A25+$H$3*28=AV$7,AV$49*$B25*AV$3+AV$50*$C25*AV$3+AV$51*$D25*AV$3+AV$52*$E25*AV$3,IF($A25+$H$3*29=AV$7,AV$49*$B25*AV$3+AV$50*$C25*AV$3+AV$51*$D25*AV$3+AV$52*$E25*AV$3,IF($A25+$H$3*30=AV$7,AV$49*$B25*AV$3+AV$50*$C25*AV$3+AV$51*$D25*AV$3+AV$52*$E25*AV$3,IF($A25+$H$3*31=AV$7,AV$49*$B25*AV$3+AV$50*$C25*AV$3+AV$51*$D25*AV$3+AV$52*$E25*AV$3,IF($A25+$H$3*32=AV$7,AV$49*$B25*AV$3+AV$50*$C25*AV$3+AV$51*$D25*AV$3+AV$52*$E25*AV$3,IF($A25+$H$3*33=AV$7,AV$49*$B25*AV$3+AV$50*$C25*AV$3+AV$51*$D25*AV$3+AV$52*$E25*AV$3,IF($A25+$H$3*34=AV$7,AV$49*$B25*AV$3+AV$50*$C25*AV$3+AV$51*$D25*AV$3+AV$52*$E25*AV$3,IF($A25+$H$3*35=AV$7,AV$49*$B25*AV$3+AV$50*$C25*AV$3+AV$51*$D25*AV$3+AV$52*$E25*AV$3,IF($A25+$H$3*36=AV$7,AV$49*$B25*AV$3+AV$50*$C25*AV$3+AV$51*$D25*AV$3+AV$52*$E25*AV$3,IF($A25+$H$3*37=AV$7,AV$49*$B25*AV$3+AV$50*$C25*AV$3+AV$51*$D25*AV$3+AV$52*$E25*AV$3,IF($A25+$H$3*38=AV$7,AV$49*$B25*AV$3+AV$50*$C25*AV$3+AV$51*$D25*AV$3+AV$52*$E25*AV$3,IF($A25+$H$3*39=AV$7,AV$49*$B25*AV$3+AV$50*$C25*AV$3+AV$51*$D25*AV$3+AV$52*$E25*AV$3,IF($A25+$H$3*40=AV$7,AV$49*$B25*AV$3+AV$50*$C25*AV$3+AV$51*$D25*AV$3+AV$52*$E25*AV$3,0)))))))))))))))))))))))))))))))))))))))))*Warranty!$AD$47</f>
        <v>1323.1743143335009</v>
      </c>
      <c r="AW25" s="124">
        <f>IF($A25=AW$7,AW$49*$B25+AW$50*$C25+AW$51*$D25+AW$52*$E25,IF($A25+$H$3=AW$7,$A$5*$B25*AW$3+$B$5*$C25*AW$3+$C$5*$D25*AW$3+$D$5*$E25*AW$3,IF($A25+$H$3*2=AW$7,$A$5*$B25*AW$3+$B$5*$C25*AW$3+$C$5*$D25*AW$3+$D$5*$E25*AW$3,IF($A25+$H$3*3=AW$7,$A$5*$B25*AW$3+$B$5*$C25*AW$3+$C$5*$D25*AW$3+$D$5*$E25*AW$3,IF($A25+$H$3*4=AW$7,$A$5*$B25*AW$3+$B$5*$C25*AW$3+$C$5*$D25*AW$3+$D$5*$E25*AW$3,IF($A25+$H$3*5=AW$7,$A$5*$B25*AW$3+$B$5*$C25*AW$3+$C$5*$D25*AW$3+$D$5*$E25*AW$3,IF($A25+$H$3*6=AW$7,$A$5*$B25*AW$3+$B$5*$C25*AW$3+$C$5*$D25*AW$3+$D$5*$E25*AW$3,IF($A25+$H$3*7=AW$7,$A$5*$B25*AW$3+$B$5*$C25*AW$3+$C$5*$D25*AW$3+$D$5*$E25*AW$3,IF($A25+$H$3*8=AW$7,$A$5*$B25*AW$3+$B$5*$C25*AW$3+$C$5*$D25*AW$3+$D$5*$E25*AW$3,IF($A25+$H$3*9=AW$7,$A$5*$B25*AW$3+$B$5*$C25*AW$3+$C$5*$D25*AW$3+$D$5*$E25*AW$3,IF($A25+$H$3*10=AW$7,$A$5*$B25*AW$3+$B$5*$C25*AW$3+$C$5*$D25*AW$3+$D$5*$E25*AW$3,IF($A25+$H$3*11=AW$7,AW$55*$B25*AW$3+AW$56*$C25*AW$3+AW$57*$D25*AW$3+AW$58*$E25*AW$3,IF($A25+$H$3*12=AW$7,AW$55*$B25*AW$3+AW$56*$C25*AW$3+AW$57*$D25*AW$3+AW$58*$E25*AW$3,IF($A25+$H$3*13=AW$7,AW$55*$B25*AW$3+AW$56*$C25*AW$3+AW$57*$D25*AW$3+AW$58*$E25*AW$3,IF($A25+$H$3*14=AW$7,AW$55*$B25*AW$3+AW$56*$C25*AW$3+AW$57*$D25*AW$3+AW$58*$E25*AW$3,IF($A25+$H$3*15=AW$7,AW$55*$B25*AW$3+AW$56*$C25*AW$3+AW$57*$D25*AW$3+AW$58*$E25*AW$3,IF($A25+$H$3*16=AW$7,AW$60*$B25*AW$3+AW$61*$C25*AW$3+AW$62*$D25*AW$3+AW$63*$E25*AW$3,IF($A25+$H$3*17=AW$7,AW$60*$B25*AW$3+AW$61*$C25*AW$3+AW$62*$D25*AW$3+AW$63*$E25*AW$3,IF($A25+$H$3*18=AW$7,AW$60*$B25*AW$3+AW$61*$C25*AW$3+AW$62*$D25*AW$3+AW$63*$E25*AW$3,IF($A25+$H$3*19=AW$7,AW$60*$B25*AW$3+AW$61*$C25*AW$3+AW$62*$D25*AW$3+AW$63*$E25*AW$3,IF($A25+$H$3*20=AW$7,AW$60*$B25*AW$3+AW$61*$C25*AW$3+AW$62*$D25*AW$3+AW$63*$E25*AW$3,IF($A25+$H$3*21=AW$7,AW$49*$B25*AW$3+AW$50*$C25*AW$3+AW$51*$D25*AW$3+AW$52*$E25*AW$3,IF($A25+$H$3*22=AW$7,AW$49*$B25*AW$3+AW$50*$C25*AW$3+AW$51*$D25*AW$3+AW$52*$E25*AW$3,IF($A25+$H$3*23=AW$7,AW$49*$B25*AW$3+AW$50*$C25*AW$3+AW$51*$D25*AW$3+AW$52*$E25*AW$3,IF($A25+$H$3*24=AW$7,AW$49*$B25*AW$3+AW$50*$C25*AW$3+AW$51*$D25*AW$3+AW$52*$E25*AW$3,IF($A25+$H$3*25=AW$7,AW$49*$B25*AW$3+AW$50*$C25*AW$3+AW$51*$D25*AW$3+AW$52*$E25*AW$3,IF($A25+$H$3*26=AW$7,AW$49*$B25*AW$3+AW$50*$C25*AW$3+AW$51*$D25*AW$3+AW$52*$E25*AW$3,IF($A25+$H$3*27=AW$7,AW$49*$B25*AW$3+AW$50*$C25*AW$3+AW$51*$D25*AW$3+AW$52*$E25*AW$3,IF($A25+$H$3*28=AW$7,AW$49*$B25*AW$3+AW$50*$C25*AW$3+AW$51*$D25*AW$3+AW$52*$E25*AW$3,IF($A25+$H$3*29=AW$7,AW$49*$B25*AW$3+AW$50*$C25*AW$3+AW$51*$D25*AW$3+AW$52*$E25*AW$3,IF($A25+$H$3*30=AW$7,AW$49*$B25*AW$3+AW$50*$C25*AW$3+AW$51*$D25*AW$3+AW$52*$E25*AW$3,IF($A25+$H$3*31=AW$7,AW$49*$B25*AW$3+AW$50*$C25*AW$3+AW$51*$D25*AW$3+AW$52*$E25*AW$3,IF($A25+$H$3*32=AW$7,AW$49*$B25*AW$3+AW$50*$C25*AW$3+AW$51*$D25*AW$3+AW$52*$E25*AW$3,IF($A25+$H$3*33=AW$7,AW$49*$B25*AW$3+AW$50*$C25*AW$3+AW$51*$D25*AW$3+AW$52*$E25*AW$3,IF($A25+$H$3*34=AW$7,AW$49*$B25*AW$3+AW$50*$C25*AW$3+AW$51*$D25*AW$3+AW$52*$E25*AW$3,IF($A25+$H$3*35=AW$7,AW$49*$B25*AW$3+AW$50*$C25*AW$3+AW$51*$D25*AW$3+AW$52*$E25*AW$3,IF($A25+$H$3*36=AW$7,AW$49*$B25*AW$3+AW$50*$C25*AW$3+AW$51*$D25*AW$3+AW$52*$E25*AW$3,IF($A25+$H$3*37=AW$7,AW$49*$B25*AW$3+AW$50*$C25*AW$3+AW$51*$D25*AW$3+AW$52*$E25*AW$3,IF($A25+$H$3*38=AW$7,AW$49*$B25*AW$3+AW$50*$C25*AW$3+AW$51*$D25*AW$3+AW$52*$E25*AW$3,IF($A25+$H$3*39=AW$7,AW$49*$B25*AW$3+AW$50*$C25*AW$3+AW$51*$D25*AW$3+AW$52*$E25*AW$3,IF($A25+$H$3*40=AW$7,AW$49*$B25*AW$3+AW$50*$C25*AW$3+AW$51*$D25*AW$3+AW$52*$E25*AW$3,0)))))))))))))))))))))))))))))))))))))))))*Warranty!$AD$47</f>
        <v>1323.1743143335009</v>
      </c>
      <c r="AX25" s="180">
        <f t="shared" si="1"/>
        <v>522441.0292227568</v>
      </c>
    </row>
    <row r="26" spans="1:50" x14ac:dyDescent="0.2">
      <c r="A26" s="175">
        <f>'QUANTITIES - ALT 2'!A22</f>
        <v>2039</v>
      </c>
      <c r="B26" s="181">
        <f>'QUANTITIES - ALT 1'!L22</f>
        <v>1046</v>
      </c>
      <c r="C26" s="181">
        <f>'QUANTITIES - ALT 1'!M22</f>
        <v>130</v>
      </c>
      <c r="D26" s="181">
        <f>'QUANTITIES - ALT 1'!N22</f>
        <v>34</v>
      </c>
      <c r="E26" s="181">
        <f>'QUANTITIES - ALT 1'!O22</f>
        <v>10</v>
      </c>
      <c r="F26" s="177">
        <f t="shared" si="2"/>
        <v>1220</v>
      </c>
      <c r="G26" s="171"/>
      <c r="H26" s="182">
        <f t="shared" si="11"/>
        <v>437228.84098400001</v>
      </c>
      <c r="I26" s="181">
        <f t="shared" si="12"/>
        <v>52833.144519999994</v>
      </c>
      <c r="J26" s="181">
        <f t="shared" si="13"/>
        <v>18091.920335999996</v>
      </c>
      <c r="K26" s="181">
        <f t="shared" si="14"/>
        <v>5183.8430399999997</v>
      </c>
      <c r="L26" s="183">
        <f t="shared" si="4"/>
        <v>513337.74887999997</v>
      </c>
      <c r="N26" s="158">
        <f t="shared" si="5"/>
        <v>0</v>
      </c>
      <c r="O26" s="158">
        <f t="shared" si="5"/>
        <v>0</v>
      </c>
      <c r="P26" s="158">
        <f t="shared" si="5"/>
        <v>0</v>
      </c>
      <c r="Q26" s="124">
        <f t="shared" si="5"/>
        <v>0</v>
      </c>
      <c r="R26" s="124">
        <f t="shared" si="8"/>
        <v>0</v>
      </c>
      <c r="S26" s="124">
        <f t="shared" si="15"/>
        <v>0</v>
      </c>
      <c r="T26" s="124">
        <f t="shared" si="18"/>
        <v>0</v>
      </c>
      <c r="U26" s="124">
        <f t="shared" si="21"/>
        <v>0</v>
      </c>
      <c r="V26" s="124">
        <f t="shared" si="24"/>
        <v>0</v>
      </c>
      <c r="W26" s="124">
        <f t="shared" si="27"/>
        <v>0</v>
      </c>
      <c r="X26" s="124">
        <f t="shared" si="30"/>
        <v>0</v>
      </c>
      <c r="Y26" s="124">
        <f t="shared" si="32"/>
        <v>0</v>
      </c>
      <c r="Z26" s="124">
        <f t="shared" si="34"/>
        <v>0</v>
      </c>
      <c r="AA26" s="124">
        <f t="shared" si="36"/>
        <v>0</v>
      </c>
      <c r="AB26" s="124">
        <f t="shared" si="38"/>
        <v>0</v>
      </c>
      <c r="AC26" s="124">
        <f t="shared" si="40"/>
        <v>0</v>
      </c>
      <c r="AD26" s="124">
        <f t="shared" si="42"/>
        <v>0</v>
      </c>
      <c r="AE26" s="124">
        <f t="shared" si="44"/>
        <v>0</v>
      </c>
      <c r="AF26" s="124">
        <f t="shared" si="46"/>
        <v>0</v>
      </c>
      <c r="AG26" s="124">
        <f t="shared" ref="AG26:AG45" si="48">IF($A26=AG$7,AG$49*$B26+AG$50*$C26+AG$51*$D26+AG$52*$E26,IF($A26+$H$3=AG$7,$A$5*$B26*AG$3+$B$5*$C26*AG$3+$C$5*$D26*AG$3+$D$5*$E26*AG$3,IF($A26+$H$3*2=AG$7,$A$5*$B26*AG$3+$B$5*$C26*AG$3+$C$5*$D26*AG$3+$D$5*$E26*AG$3,IF($A26+$H$3*3=AG$7,$A$5*$B26*AG$3+$B$5*$C26*AG$3+$C$5*$D26*AG$3+$D$5*$E26*AG$3,IF($A26+$H$3*4=AG$7,$A$5*$B26*AG$3+$B$5*$C26*AG$3+$C$5*$D26*AG$3+$D$5*$E26*AG$3,IF($A26+$H$3*5=AG$7,$A$5*$B26*AG$3+$B$5*$C26*AG$3+$C$5*$D26*AG$3+$D$5*$E26*AG$3,IF($A26+$H$3*6=AG$7,$A$5*$B26*AG$3+$B$5*$C26*AG$3+$C$5*$D26*AG$3+$D$5*$E26*AG$3,IF($A26+$H$3*7=AG$7,$A$5*$B26*AG$3+$B$5*$C26*AG$3+$C$5*$D26*AG$3+$D$5*$E26*AG$3,IF($A26+$H$3*8=AG$7,$A$5*$B26*AG$3+$B$5*$C26*AG$3+$C$5*$D26*AG$3+$D$5*$E26*AG$3,IF($A26+$H$3*9=AG$7,$A$5*$B26*AG$3+$B$5*$C26*AG$3+$C$5*$D26*AG$3+$D$5*$E26*AG$3,IF($A26+$H$3*10=AG$7,$A$5*$B26*AG$3+$B$5*$C26*AG$3+$C$5*$D26*AG$3+$D$5*$E26*AG$3,IF($A26+$H$3*11=AG$7,AG$55*$B26*AG$3+AG$56*$C26*AG$3+AG$57*$D26*AG$3+AG$58*$E26*AG$3,IF($A26+$H$3*12=AG$7,AG$55*$B26*AG$3+AG$56*$C26*AG$3+AG$57*$D26*AG$3+AG$58*$E26*AG$3,IF($A26+$H$3*13=AG$7,AG$55*$B26*AG$3+AG$56*$C26*AG$3+AG$57*$D26*AG$3+AG$58*$E26*AG$3,IF($A26+$H$3*14=AG$7,AG$55*$B26*AG$3+AG$56*$C26*AG$3+AG$57*$D26*AG$3+AG$58*$E26*AG$3,IF($A26+$H$3*15=AG$7,AG$55*$B26*AG$3+AG$56*$C26*AG$3+AG$57*$D26*AG$3+AG$58*$E26*AG$3,IF($A26+$H$3*16=AG$7,AG$60*$B26*AG$3+AG$61*$C26*AG$3+AG$62*$D26*AG$3+AG$63*$E26*AG$3,IF($A26+$H$3*17=AG$7,AG$60*$B26*AG$3+AG$61*$C26*AG$3+AG$62*$D26*AG$3+AG$63*$E26*AG$3,IF($A26+$H$3*18=AG$7,AG$60*$B26*AG$3+AG$61*$C26*AG$3+AG$62*$D26*AG$3+AG$63*$E26*AG$3,IF($A26+$H$3*19=AG$7,AG$60*$B26*AG$3+AG$61*$C26*AG$3+AG$62*$D26*AG$3+AG$63*$E26*AG$3,IF($A26+$H$3*20=AG$7,AG$60*$B26*AG$3+AG$61*$C26*AG$3+AG$62*$D26*AG$3+AG$63*$E26*AG$3,IF($A26+$H$3*21=AG$7,AG$49*$B26*AG$3+AG$50*$C26*AG$3+AG$51*$D26*AG$3+AG$52*$E26*AG$3,IF($A26+$H$3*22=AG$7,AG$49*$B26*AG$3+AG$50*$C26*AG$3+AG$51*$D26*AG$3+AG$52*$E26*AG$3,IF($A26+$H$3*23=AG$7,AG$49*$B26*AG$3+AG$50*$C26*AG$3+AG$51*$D26*AG$3+AG$52*$E26*AG$3,IF($A26+$H$3*24=AG$7,AG$49*$B26*AG$3+AG$50*$C26*AG$3+AG$51*$D26*AG$3+AG$52*$E26*AG$3,IF($A26+$H$3*25=AG$7,AG$49*$B26*AG$3+AG$50*$C26*AG$3+AG$51*$D26*AG$3+AG$52*$E26*AG$3,IF($A26+$H$3*26=AG$7,AG$49*$B26*AG$3+AG$50*$C26*AG$3+AG$51*$D26*AG$3+AG$52*$E26*AG$3,IF($A26+$H$3*27=AG$7,AG$49*$B26*AG$3+AG$50*$C26*AG$3+AG$51*$D26*AG$3+AG$52*$E26*AG$3,IF($A26+$H$3*28=AG$7,AG$49*$B26*AG$3+AG$50*$C26*AG$3+AG$51*$D26*AG$3+AG$52*$E26*AG$3,IF($A26+$H$3*29=AG$7,AG$49*$B26*AG$3+AG$50*$C26*AG$3+AG$51*$D26*AG$3+AG$52*$E26*AG$3,IF($A26+$H$3*30=AG$7,AG$49*$B26*AG$3+AG$50*$C26*AG$3+AG$51*$D26*AG$3+AG$52*$E26*AG$3,IF($A26+$H$3*31=AG$7,AG$49*$B26*AG$3+AG$50*$C26*AG$3+AG$51*$D26*AG$3+AG$52*$E26*AG$3,IF($A26+$H$3*32=AG$7,AG$49*$B26*AG$3+AG$50*$C26*AG$3+AG$51*$D26*AG$3+AG$52*$E26*AG$3,IF($A26+$H$3*33=AG$7,AG$49*$B26*AG$3+AG$50*$C26*AG$3+AG$51*$D26*AG$3+AG$52*$E26*AG$3,IF($A26+$H$3*34=AG$7,AG$49*$B26*AG$3+AG$50*$C26*AG$3+AG$51*$D26*AG$3+AG$52*$E26*AG$3,IF($A26+$H$3*35=AG$7,AG$49*$B26*AG$3+AG$50*$C26*AG$3+AG$51*$D26*AG$3+AG$52*$E26*AG$3,IF($A26+$H$3*36=AG$7,AG$49*$B26*AG$3+AG$50*$C26*AG$3+AG$51*$D26*AG$3+AG$52*$E26*AG$3,IF($A26+$H$3*37=AG$7,AG$49*$B26*AG$3+AG$50*$C26*AG$3+AG$51*$D26*AG$3+AG$52*$E26*AG$3,IF($A26+$H$3*38=AG$7,AG$49*$B26*AG$3+AG$50*$C26*AG$3+AG$51*$D26*AG$3+AG$52*$E26*AG$3,IF($A26+$H$3*39=AG$7,AG$49*$B26*AG$3+AG$50*$C26*AG$3+AG$51*$D26*AG$3+AG$52*$E26*AG$3,IF($A26+$H$3*40=AG$7,AG$49*$B26*AG$3+AG$50*$C26*AG$3+AG$51*$D26*AG$3+AG$52*$E26*AG$3,0)))))))))))))))))))))))))))))))))))))))))</f>
        <v>513337.74887999997</v>
      </c>
      <c r="AH26" s="124">
        <f t="shared" ref="AH26:AQ26" si="49">IF($A26=AH$7,AH$49*$B26+AH$50*$C26+AH$51*$D26+AH$52*$E26,IF($A26+$H$3=AH$7,$A$5*$B26*AH$3+$B$5*$C26*AH$3+$C$5*$D26*AH$3+$D$5*$E26*AH$3,IF($A26+$H$3*2=AH$7,$A$5*$B26*AH$3+$B$5*$C26*AH$3+$C$5*$D26*AH$3+$D$5*$E26*AH$3,IF($A26+$H$3*3=AH$7,$A$5*$B26*AH$3+$B$5*$C26*AH$3+$C$5*$D26*AH$3+$D$5*$E26*AH$3,IF($A26+$H$3*4=AH$7,$A$5*$B26*AH$3+$B$5*$C26*AH$3+$C$5*$D26*AH$3+$D$5*$E26*AH$3,IF($A26+$H$3*5=AH$7,$A$5*$B26*AH$3+$B$5*$C26*AH$3+$C$5*$D26*AH$3+$D$5*$E26*AH$3,IF($A26+$H$3*6=AH$7,$A$5*$B26*AH$3+$B$5*$C26*AH$3+$C$5*$D26*AH$3+$D$5*$E26*AH$3,IF($A26+$H$3*7=AH$7,$A$5*$B26*AH$3+$B$5*$C26*AH$3+$C$5*$D26*AH$3+$D$5*$E26*AH$3,IF($A26+$H$3*8=AH$7,$A$5*$B26*AH$3+$B$5*$C26*AH$3+$C$5*$D26*AH$3+$D$5*$E26*AH$3,IF($A26+$H$3*9=AH$7,$A$5*$B26*AH$3+$B$5*$C26*AH$3+$C$5*$D26*AH$3+$D$5*$E26*AH$3,IF($A26+$H$3*10=AH$7,$A$5*$B26*AH$3+$B$5*$C26*AH$3+$C$5*$D26*AH$3+$D$5*$E26*AH$3,IF($A26+$H$3*11=AH$7,AH$55*$B26*AH$3+AH$56*$C26*AH$3+AH$57*$D26*AH$3+AH$58*$E26*AH$3,IF($A26+$H$3*12=AH$7,AH$55*$B26*AH$3+AH$56*$C26*AH$3+AH$57*$D26*AH$3+AH$58*$E26*AH$3,IF($A26+$H$3*13=AH$7,AH$55*$B26*AH$3+AH$56*$C26*AH$3+AH$57*$D26*AH$3+AH$58*$E26*AH$3,IF($A26+$H$3*14=AH$7,AH$55*$B26*AH$3+AH$56*$C26*AH$3+AH$57*$D26*AH$3+AH$58*$E26*AH$3,IF($A26+$H$3*15=AH$7,AH$55*$B26*AH$3+AH$56*$C26*AH$3+AH$57*$D26*AH$3+AH$58*$E26*AH$3,IF($A26+$H$3*16=AH$7,AH$60*$B26*AH$3+AH$61*$C26*AH$3+AH$62*$D26*AH$3+AH$63*$E26*AH$3,IF($A26+$H$3*17=AH$7,AH$60*$B26*AH$3+AH$61*$C26*AH$3+AH$62*$D26*AH$3+AH$63*$E26*AH$3,IF($A26+$H$3*18=AH$7,AH$60*$B26*AH$3+AH$61*$C26*AH$3+AH$62*$D26*AH$3+AH$63*$E26*AH$3,IF($A26+$H$3*19=AH$7,AH$60*$B26*AH$3+AH$61*$C26*AH$3+AH$62*$D26*AH$3+AH$63*$E26*AH$3,IF($A26+$H$3*20=AH$7,AH$60*$B26*AH$3+AH$61*$C26*AH$3+AH$62*$D26*AH$3+AH$63*$E26*AH$3,IF($A26+$H$3*21=AH$7,AH$49*$B26*AH$3+AH$50*$C26*AH$3+AH$51*$D26*AH$3+AH$52*$E26*AH$3,IF($A26+$H$3*22=AH$7,AH$49*$B26*AH$3+AH$50*$C26*AH$3+AH$51*$D26*AH$3+AH$52*$E26*AH$3,IF($A26+$H$3*23=AH$7,AH$49*$B26*AH$3+AH$50*$C26*AH$3+AH$51*$D26*AH$3+AH$52*$E26*AH$3,IF($A26+$H$3*24=AH$7,AH$49*$B26*AH$3+AH$50*$C26*AH$3+AH$51*$D26*AH$3+AH$52*$E26*AH$3,IF($A26+$H$3*25=AH$7,AH$49*$B26*AH$3+AH$50*$C26*AH$3+AH$51*$D26*AH$3+AH$52*$E26*AH$3,IF($A26+$H$3*26=AH$7,AH$49*$B26*AH$3+AH$50*$C26*AH$3+AH$51*$D26*AH$3+AH$52*$E26*AH$3,IF($A26+$H$3*27=AH$7,AH$49*$B26*AH$3+AH$50*$C26*AH$3+AH$51*$D26*AH$3+AH$52*$E26*AH$3,IF($A26+$H$3*28=AH$7,AH$49*$B26*AH$3+AH$50*$C26*AH$3+AH$51*$D26*AH$3+AH$52*$E26*AH$3,IF($A26+$H$3*29=AH$7,AH$49*$B26*AH$3+AH$50*$C26*AH$3+AH$51*$D26*AH$3+AH$52*$E26*AH$3,IF($A26+$H$3*30=AH$7,AH$49*$B26*AH$3+AH$50*$C26*AH$3+AH$51*$D26*AH$3+AH$52*$E26*AH$3,IF($A26+$H$3*31=AH$7,AH$49*$B26*AH$3+AH$50*$C26*AH$3+AH$51*$D26*AH$3+AH$52*$E26*AH$3,IF($A26+$H$3*32=AH$7,AH$49*$B26*AH$3+AH$50*$C26*AH$3+AH$51*$D26*AH$3+AH$52*$E26*AH$3,IF($A26+$H$3*33=AH$7,AH$49*$B26*AH$3+AH$50*$C26*AH$3+AH$51*$D26*AH$3+AH$52*$E26*AH$3,IF($A26+$H$3*34=AH$7,AH$49*$B26*AH$3+AH$50*$C26*AH$3+AH$51*$D26*AH$3+AH$52*$E26*AH$3,IF($A26+$H$3*35=AH$7,AH$49*$B26*AH$3+AH$50*$C26*AH$3+AH$51*$D26*AH$3+AH$52*$E26*AH$3,IF($A26+$H$3*36=AH$7,AH$49*$B26*AH$3+AH$50*$C26*AH$3+AH$51*$D26*AH$3+AH$52*$E26*AH$3,IF($A26+$H$3*37=AH$7,AH$49*$B26*AH$3+AH$50*$C26*AH$3+AH$51*$D26*AH$3+AH$52*$E26*AH$3,IF($A26+$H$3*38=AH$7,AH$49*$B26*AH$3+AH$50*$C26*AH$3+AH$51*$D26*AH$3+AH$52*$E26*AH$3,IF($A26+$H$3*39=AH$7,AH$49*$B26*AH$3+AH$50*$C26*AH$3+AH$51*$D26*AH$3+AH$52*$E26*AH$3,IF($A26+$H$3*40=AH$7,AH$49*$B26*AH$3+AH$50*$C26*AH$3+AH$51*$D26*AH$3+AH$52*$E26*AH$3,0)))))))))))))))))))))))))))))))))))))))))*0</f>
        <v>0</v>
      </c>
      <c r="AI26" s="124">
        <f t="shared" si="49"/>
        <v>0</v>
      </c>
      <c r="AJ26" s="124">
        <f t="shared" si="49"/>
        <v>0</v>
      </c>
      <c r="AK26" s="124">
        <f t="shared" si="49"/>
        <v>0</v>
      </c>
      <c r="AL26" s="124">
        <f t="shared" si="49"/>
        <v>0</v>
      </c>
      <c r="AM26" s="124">
        <f t="shared" si="49"/>
        <v>0</v>
      </c>
      <c r="AN26" s="124">
        <f t="shared" si="49"/>
        <v>0</v>
      </c>
      <c r="AO26" s="124">
        <f t="shared" si="49"/>
        <v>0</v>
      </c>
      <c r="AP26" s="124">
        <f t="shared" si="49"/>
        <v>0</v>
      </c>
      <c r="AQ26" s="124">
        <f t="shared" si="49"/>
        <v>0</v>
      </c>
      <c r="AR26" s="124">
        <f>IF($A26=AR$7,AR$49*$B26+AR$50*$C26+AR$51*$D26+AR$52*$E26,IF($A26+$H$3=AR$7,$A$5*$B26*AR$3+$B$5*$C26*AR$3+$C$5*$D26*AR$3+$D$5*$E26*AR$3,IF($A26+$H$3*2=AR$7,$A$5*$B26*AR$3+$B$5*$C26*AR$3+$C$5*$D26*AR$3+$D$5*$E26*AR$3,IF($A26+$H$3*3=AR$7,$A$5*$B26*AR$3+$B$5*$C26*AR$3+$C$5*$D26*AR$3+$D$5*$E26*AR$3,IF($A26+$H$3*4=AR$7,$A$5*$B26*AR$3+$B$5*$C26*AR$3+$C$5*$D26*AR$3+$D$5*$E26*AR$3,IF($A26+$H$3*5=AR$7,$A$5*$B26*AR$3+$B$5*$C26*AR$3+$C$5*$D26*AR$3+$D$5*$E26*AR$3,IF($A26+$H$3*6=AR$7,$A$5*$B26*AR$3+$B$5*$C26*AR$3+$C$5*$D26*AR$3+$D$5*$E26*AR$3,IF($A26+$H$3*7=AR$7,$A$5*$B26*AR$3+$B$5*$C26*AR$3+$C$5*$D26*AR$3+$D$5*$E26*AR$3,IF($A26+$H$3*8=AR$7,$A$5*$B26*AR$3+$B$5*$C26*AR$3+$C$5*$D26*AR$3+$D$5*$E26*AR$3,IF($A26+$H$3*9=AR$7,$A$5*$B26*AR$3+$B$5*$C26*AR$3+$C$5*$D26*AR$3+$D$5*$E26*AR$3,IF($A26+$H$3*10=AR$7,$A$5*$B26*AR$3+$B$5*$C26*AR$3+$C$5*$D26*AR$3+$D$5*$E26*AR$3,IF($A26+$H$3*11=AR$7,AR$55*$B26*AR$3+AR$56*$C26*AR$3+AR$57*$D26*AR$3+AR$58*$E26*AR$3,IF($A26+$H$3*12=AR$7,AR$55*$B26*AR$3+AR$56*$C26*AR$3+AR$57*$D26*AR$3+AR$58*$E26*AR$3,IF($A26+$H$3*13=AR$7,AR$55*$B26*AR$3+AR$56*$C26*AR$3+AR$57*$D26*AR$3+AR$58*$E26*AR$3,IF($A26+$H$3*14=AR$7,AR$55*$B26*AR$3+AR$56*$C26*AR$3+AR$57*$D26*AR$3+AR$58*$E26*AR$3,IF($A26+$H$3*15=AR$7,AR$55*$B26*AR$3+AR$56*$C26*AR$3+AR$57*$D26*AR$3+AR$58*$E26*AR$3,IF($A26+$H$3*16=AR$7,AR$60*$B26*AR$3+AR$61*$C26*AR$3+AR$62*$D26*AR$3+AR$63*$E26*AR$3,IF($A26+$H$3*17=AR$7,AR$60*$B26*AR$3+AR$61*$C26*AR$3+AR$62*$D26*AR$3+AR$63*$E26*AR$3,IF($A26+$H$3*18=AR$7,AR$60*$B26*AR$3+AR$61*$C26*AR$3+AR$62*$D26*AR$3+AR$63*$E26*AR$3,IF($A26+$H$3*19=AR$7,AR$60*$B26*AR$3+AR$61*$C26*AR$3+AR$62*$D26*AR$3+AR$63*$E26*AR$3,IF($A26+$H$3*20=AR$7,AR$60*$B26*AR$3+AR$61*$C26*AR$3+AR$62*$D26*AR$3+AR$63*$E26*AR$3,IF($A26+$H$3*21=AR$7,AR$49*$B26*AR$3+AR$50*$C26*AR$3+AR$51*$D26*AR$3+AR$52*$E26*AR$3,IF($A26+$H$3*22=AR$7,AR$49*$B26*AR$3+AR$50*$C26*AR$3+AR$51*$D26*AR$3+AR$52*$E26*AR$3,IF($A26+$H$3*23=AR$7,AR$49*$B26*AR$3+AR$50*$C26*AR$3+AR$51*$D26*AR$3+AR$52*$E26*AR$3,IF($A26+$H$3*24=AR$7,AR$49*$B26*AR$3+AR$50*$C26*AR$3+AR$51*$D26*AR$3+AR$52*$E26*AR$3,IF($A26+$H$3*25=AR$7,AR$49*$B26*AR$3+AR$50*$C26*AR$3+AR$51*$D26*AR$3+AR$52*$E26*AR$3,IF($A26+$H$3*26=AR$7,AR$49*$B26*AR$3+AR$50*$C26*AR$3+AR$51*$D26*AR$3+AR$52*$E26*AR$3,IF($A26+$H$3*27=AR$7,AR$49*$B26*AR$3+AR$50*$C26*AR$3+AR$51*$D26*AR$3+AR$52*$E26*AR$3,IF($A26+$H$3*28=AR$7,AR$49*$B26*AR$3+AR$50*$C26*AR$3+AR$51*$D26*AR$3+AR$52*$E26*AR$3,IF($A26+$H$3*29=AR$7,AR$49*$B26*AR$3+AR$50*$C26*AR$3+AR$51*$D26*AR$3+AR$52*$E26*AR$3,IF($A26+$H$3*30=AR$7,AR$49*$B26*AR$3+AR$50*$C26*AR$3+AR$51*$D26*AR$3+AR$52*$E26*AR$3,IF($A26+$H$3*31=AR$7,AR$49*$B26*AR$3+AR$50*$C26*AR$3+AR$51*$D26*AR$3+AR$52*$E26*AR$3,IF($A26+$H$3*32=AR$7,AR$49*$B26*AR$3+AR$50*$C26*AR$3+AR$51*$D26*AR$3+AR$52*$E26*AR$3,IF($A26+$H$3*33=AR$7,AR$49*$B26*AR$3+AR$50*$C26*AR$3+AR$51*$D26*AR$3+AR$52*$E26*AR$3,IF($A26+$H$3*34=AR$7,AR$49*$B26*AR$3+AR$50*$C26*AR$3+AR$51*$D26*AR$3+AR$52*$E26*AR$3,IF($A26+$H$3*35=AR$7,AR$49*$B26*AR$3+AR$50*$C26*AR$3+AR$51*$D26*AR$3+AR$52*$E26*AR$3,IF($A26+$H$3*36=AR$7,AR$49*$B26*AR$3+AR$50*$C26*AR$3+AR$51*$D26*AR$3+AR$52*$E26*AR$3,IF($A26+$H$3*37=AR$7,AR$49*$B26*AR$3+AR$50*$C26*AR$3+AR$51*$D26*AR$3+AR$52*$E26*AR$3,IF($A26+$H$3*38=AR$7,AR$49*$B26*AR$3+AR$50*$C26*AR$3+AR$51*$D26*AR$3+AR$52*$E26*AR$3,IF($A26+$H$3*39=AR$7,AR$49*$B26*AR$3+AR$50*$C26*AR$3+AR$51*$D26*AR$3+AR$52*$E26*AR$3,IF($A26+$H$3*40=AR$7,AR$49*$B26*AR$3+AR$50*$C26*AR$3+AR$51*$D26*AR$3+AR$52*$E26*AR$3,0)))))))))))))))))))))))))))))))))))))))))*Warranty!$AC$47</f>
        <v>1291.3863428179816</v>
      </c>
      <c r="AS26" s="124">
        <f>IF($A26=AS$7,AS$49*$B26+AS$50*$C26+AS$51*$D26+AS$52*$E26,IF($A26+$H$3=AS$7,$A$5*$B26*AS$3+$B$5*$C26*AS$3+$C$5*$D26*AS$3+$D$5*$E26*AS$3,IF($A26+$H$3*2=AS$7,$A$5*$B26*AS$3+$B$5*$C26*AS$3+$C$5*$D26*AS$3+$D$5*$E26*AS$3,IF($A26+$H$3*3=AS$7,$A$5*$B26*AS$3+$B$5*$C26*AS$3+$C$5*$D26*AS$3+$D$5*$E26*AS$3,IF($A26+$H$3*4=AS$7,$A$5*$B26*AS$3+$B$5*$C26*AS$3+$C$5*$D26*AS$3+$D$5*$E26*AS$3,IF($A26+$H$3*5=AS$7,$A$5*$B26*AS$3+$B$5*$C26*AS$3+$C$5*$D26*AS$3+$D$5*$E26*AS$3,IF($A26+$H$3*6=AS$7,$A$5*$B26*AS$3+$B$5*$C26*AS$3+$C$5*$D26*AS$3+$D$5*$E26*AS$3,IF($A26+$H$3*7=AS$7,$A$5*$B26*AS$3+$B$5*$C26*AS$3+$C$5*$D26*AS$3+$D$5*$E26*AS$3,IF($A26+$H$3*8=AS$7,$A$5*$B26*AS$3+$B$5*$C26*AS$3+$C$5*$D26*AS$3+$D$5*$E26*AS$3,IF($A26+$H$3*9=AS$7,$A$5*$B26*AS$3+$B$5*$C26*AS$3+$C$5*$D26*AS$3+$D$5*$E26*AS$3,IF($A26+$H$3*10=AS$7,$A$5*$B26*AS$3+$B$5*$C26*AS$3+$C$5*$D26*AS$3+$D$5*$E26*AS$3,IF($A26+$H$3*11=AS$7,AS$55*$B26*AS$3+AS$56*$C26*AS$3+AS$57*$D26*AS$3+AS$58*$E26*AS$3,IF($A26+$H$3*12=AS$7,AS$55*$B26*AS$3+AS$56*$C26*AS$3+AS$57*$D26*AS$3+AS$58*$E26*AS$3,IF($A26+$H$3*13=AS$7,AS$55*$B26*AS$3+AS$56*$C26*AS$3+AS$57*$D26*AS$3+AS$58*$E26*AS$3,IF($A26+$H$3*14=AS$7,AS$55*$B26*AS$3+AS$56*$C26*AS$3+AS$57*$D26*AS$3+AS$58*$E26*AS$3,IF($A26+$H$3*15=AS$7,AS$55*$B26*AS$3+AS$56*$C26*AS$3+AS$57*$D26*AS$3+AS$58*$E26*AS$3,IF($A26+$H$3*16=AS$7,AS$60*$B26*AS$3+AS$61*$C26*AS$3+AS$62*$D26*AS$3+AS$63*$E26*AS$3,IF($A26+$H$3*17=AS$7,AS$60*$B26*AS$3+AS$61*$C26*AS$3+AS$62*$D26*AS$3+AS$63*$E26*AS$3,IF($A26+$H$3*18=AS$7,AS$60*$B26*AS$3+AS$61*$C26*AS$3+AS$62*$D26*AS$3+AS$63*$E26*AS$3,IF($A26+$H$3*19=AS$7,AS$60*$B26*AS$3+AS$61*$C26*AS$3+AS$62*$D26*AS$3+AS$63*$E26*AS$3,IF($A26+$H$3*20=AS$7,AS$60*$B26*AS$3+AS$61*$C26*AS$3+AS$62*$D26*AS$3+AS$63*$E26*AS$3,IF($A26+$H$3*21=AS$7,AS$49*$B26*AS$3+AS$50*$C26*AS$3+AS$51*$D26*AS$3+AS$52*$E26*AS$3,IF($A26+$H$3*22=AS$7,AS$49*$B26*AS$3+AS$50*$C26*AS$3+AS$51*$D26*AS$3+AS$52*$E26*AS$3,IF($A26+$H$3*23=AS$7,AS$49*$B26*AS$3+AS$50*$C26*AS$3+AS$51*$D26*AS$3+AS$52*$E26*AS$3,IF($A26+$H$3*24=AS$7,AS$49*$B26*AS$3+AS$50*$C26*AS$3+AS$51*$D26*AS$3+AS$52*$E26*AS$3,IF($A26+$H$3*25=AS$7,AS$49*$B26*AS$3+AS$50*$C26*AS$3+AS$51*$D26*AS$3+AS$52*$E26*AS$3,IF($A26+$H$3*26=AS$7,AS$49*$B26*AS$3+AS$50*$C26*AS$3+AS$51*$D26*AS$3+AS$52*$E26*AS$3,IF($A26+$H$3*27=AS$7,AS$49*$B26*AS$3+AS$50*$C26*AS$3+AS$51*$D26*AS$3+AS$52*$E26*AS$3,IF($A26+$H$3*28=AS$7,AS$49*$B26*AS$3+AS$50*$C26*AS$3+AS$51*$D26*AS$3+AS$52*$E26*AS$3,IF($A26+$H$3*29=AS$7,AS$49*$B26*AS$3+AS$50*$C26*AS$3+AS$51*$D26*AS$3+AS$52*$E26*AS$3,IF($A26+$H$3*30=AS$7,AS$49*$B26*AS$3+AS$50*$C26*AS$3+AS$51*$D26*AS$3+AS$52*$E26*AS$3,IF($A26+$H$3*31=AS$7,AS$49*$B26*AS$3+AS$50*$C26*AS$3+AS$51*$D26*AS$3+AS$52*$E26*AS$3,IF($A26+$H$3*32=AS$7,AS$49*$B26*AS$3+AS$50*$C26*AS$3+AS$51*$D26*AS$3+AS$52*$E26*AS$3,IF($A26+$H$3*33=AS$7,AS$49*$B26*AS$3+AS$50*$C26*AS$3+AS$51*$D26*AS$3+AS$52*$E26*AS$3,IF($A26+$H$3*34=AS$7,AS$49*$B26*AS$3+AS$50*$C26*AS$3+AS$51*$D26*AS$3+AS$52*$E26*AS$3,IF($A26+$H$3*35=AS$7,AS$49*$B26*AS$3+AS$50*$C26*AS$3+AS$51*$D26*AS$3+AS$52*$E26*AS$3,IF($A26+$H$3*36=AS$7,AS$49*$B26*AS$3+AS$50*$C26*AS$3+AS$51*$D26*AS$3+AS$52*$E26*AS$3,IF($A26+$H$3*37=AS$7,AS$49*$B26*AS$3+AS$50*$C26*AS$3+AS$51*$D26*AS$3+AS$52*$E26*AS$3,IF($A26+$H$3*38=AS$7,AS$49*$B26*AS$3+AS$50*$C26*AS$3+AS$51*$D26*AS$3+AS$52*$E26*AS$3,IF($A26+$H$3*39=AS$7,AS$49*$B26*AS$3+AS$50*$C26*AS$3+AS$51*$D26*AS$3+AS$52*$E26*AS$3,IF($A26+$H$3*40=AS$7,AS$49*$B26*AS$3+AS$50*$C26*AS$3+AS$51*$D26*AS$3+AS$52*$E26*AS$3,0)))))))))))))))))))))))))))))))))))))))))*Warranty!$AC$47</f>
        <v>1291.3863428179816</v>
      </c>
      <c r="AT26" s="124">
        <f>IF($A26=AT$7,AT$49*$B26+AT$50*$C26+AT$51*$D26+AT$52*$E26,IF($A26+$H$3=AT$7,$A$5*$B26*AT$3+$B$5*$C26*AT$3+$C$5*$D26*AT$3+$D$5*$E26*AT$3,IF($A26+$H$3*2=AT$7,$A$5*$B26*AT$3+$B$5*$C26*AT$3+$C$5*$D26*AT$3+$D$5*$E26*AT$3,IF($A26+$H$3*3=AT$7,$A$5*$B26*AT$3+$B$5*$C26*AT$3+$C$5*$D26*AT$3+$D$5*$E26*AT$3,IF($A26+$H$3*4=AT$7,$A$5*$B26*AT$3+$B$5*$C26*AT$3+$C$5*$D26*AT$3+$D$5*$E26*AT$3,IF($A26+$H$3*5=AT$7,$A$5*$B26*AT$3+$B$5*$C26*AT$3+$C$5*$D26*AT$3+$D$5*$E26*AT$3,IF($A26+$H$3*6=AT$7,$A$5*$B26*AT$3+$B$5*$C26*AT$3+$C$5*$D26*AT$3+$D$5*$E26*AT$3,IF($A26+$H$3*7=AT$7,$A$5*$B26*AT$3+$B$5*$C26*AT$3+$C$5*$D26*AT$3+$D$5*$E26*AT$3,IF($A26+$H$3*8=AT$7,$A$5*$B26*AT$3+$B$5*$C26*AT$3+$C$5*$D26*AT$3+$D$5*$E26*AT$3,IF($A26+$H$3*9=AT$7,$A$5*$B26*AT$3+$B$5*$C26*AT$3+$C$5*$D26*AT$3+$D$5*$E26*AT$3,IF($A26+$H$3*10=AT$7,$A$5*$B26*AT$3+$B$5*$C26*AT$3+$C$5*$D26*AT$3+$D$5*$E26*AT$3,IF($A26+$H$3*11=AT$7,AT$55*$B26*AT$3+AT$56*$C26*AT$3+AT$57*$D26*AT$3+AT$58*$E26*AT$3,IF($A26+$H$3*12=AT$7,AT$55*$B26*AT$3+AT$56*$C26*AT$3+AT$57*$D26*AT$3+AT$58*$E26*AT$3,IF($A26+$H$3*13=AT$7,AT$55*$B26*AT$3+AT$56*$C26*AT$3+AT$57*$D26*AT$3+AT$58*$E26*AT$3,IF($A26+$H$3*14=AT$7,AT$55*$B26*AT$3+AT$56*$C26*AT$3+AT$57*$D26*AT$3+AT$58*$E26*AT$3,IF($A26+$H$3*15=AT$7,AT$55*$B26*AT$3+AT$56*$C26*AT$3+AT$57*$D26*AT$3+AT$58*$E26*AT$3,IF($A26+$H$3*16=AT$7,AT$60*$B26*AT$3+AT$61*$C26*AT$3+AT$62*$D26*AT$3+AT$63*$E26*AT$3,IF($A26+$H$3*17=AT$7,AT$60*$B26*AT$3+AT$61*$C26*AT$3+AT$62*$D26*AT$3+AT$63*$E26*AT$3,IF($A26+$H$3*18=AT$7,AT$60*$B26*AT$3+AT$61*$C26*AT$3+AT$62*$D26*AT$3+AT$63*$E26*AT$3,IF($A26+$H$3*19=AT$7,AT$60*$B26*AT$3+AT$61*$C26*AT$3+AT$62*$D26*AT$3+AT$63*$E26*AT$3,IF($A26+$H$3*20=AT$7,AT$60*$B26*AT$3+AT$61*$C26*AT$3+AT$62*$D26*AT$3+AT$63*$E26*AT$3,IF($A26+$H$3*21=AT$7,AT$49*$B26*AT$3+AT$50*$C26*AT$3+AT$51*$D26*AT$3+AT$52*$E26*AT$3,IF($A26+$H$3*22=AT$7,AT$49*$B26*AT$3+AT$50*$C26*AT$3+AT$51*$D26*AT$3+AT$52*$E26*AT$3,IF($A26+$H$3*23=AT$7,AT$49*$B26*AT$3+AT$50*$C26*AT$3+AT$51*$D26*AT$3+AT$52*$E26*AT$3,IF($A26+$H$3*24=AT$7,AT$49*$B26*AT$3+AT$50*$C26*AT$3+AT$51*$D26*AT$3+AT$52*$E26*AT$3,IF($A26+$H$3*25=AT$7,AT$49*$B26*AT$3+AT$50*$C26*AT$3+AT$51*$D26*AT$3+AT$52*$E26*AT$3,IF($A26+$H$3*26=AT$7,AT$49*$B26*AT$3+AT$50*$C26*AT$3+AT$51*$D26*AT$3+AT$52*$E26*AT$3,IF($A26+$H$3*27=AT$7,AT$49*$B26*AT$3+AT$50*$C26*AT$3+AT$51*$D26*AT$3+AT$52*$E26*AT$3,IF($A26+$H$3*28=AT$7,AT$49*$B26*AT$3+AT$50*$C26*AT$3+AT$51*$D26*AT$3+AT$52*$E26*AT$3,IF($A26+$H$3*29=AT$7,AT$49*$B26*AT$3+AT$50*$C26*AT$3+AT$51*$D26*AT$3+AT$52*$E26*AT$3,IF($A26+$H$3*30=AT$7,AT$49*$B26*AT$3+AT$50*$C26*AT$3+AT$51*$D26*AT$3+AT$52*$E26*AT$3,IF($A26+$H$3*31=AT$7,AT$49*$B26*AT$3+AT$50*$C26*AT$3+AT$51*$D26*AT$3+AT$52*$E26*AT$3,IF($A26+$H$3*32=AT$7,AT$49*$B26*AT$3+AT$50*$C26*AT$3+AT$51*$D26*AT$3+AT$52*$E26*AT$3,IF($A26+$H$3*33=AT$7,AT$49*$B26*AT$3+AT$50*$C26*AT$3+AT$51*$D26*AT$3+AT$52*$E26*AT$3,IF($A26+$H$3*34=AT$7,AT$49*$B26*AT$3+AT$50*$C26*AT$3+AT$51*$D26*AT$3+AT$52*$E26*AT$3,IF($A26+$H$3*35=AT$7,AT$49*$B26*AT$3+AT$50*$C26*AT$3+AT$51*$D26*AT$3+AT$52*$E26*AT$3,IF($A26+$H$3*36=AT$7,AT$49*$B26*AT$3+AT$50*$C26*AT$3+AT$51*$D26*AT$3+AT$52*$E26*AT$3,IF($A26+$H$3*37=AT$7,AT$49*$B26*AT$3+AT$50*$C26*AT$3+AT$51*$D26*AT$3+AT$52*$E26*AT$3,IF($A26+$H$3*38=AT$7,AT$49*$B26*AT$3+AT$50*$C26*AT$3+AT$51*$D26*AT$3+AT$52*$E26*AT$3,IF($A26+$H$3*39=AT$7,AT$49*$B26*AT$3+AT$50*$C26*AT$3+AT$51*$D26*AT$3+AT$52*$E26*AT$3,IF($A26+$H$3*40=AT$7,AT$49*$B26*AT$3+AT$50*$C26*AT$3+AT$51*$D26*AT$3+AT$52*$E26*AT$3,0)))))))))))))))))))))))))))))))))))))))))*Warranty!$AC$47</f>
        <v>1291.3863428179816</v>
      </c>
      <c r="AU26" s="124">
        <f>IF($A26=AU$7,AU$49*$B26+AU$50*$C26+AU$51*$D26+AU$52*$E26,IF($A26+$H$3=AU$7,$A$5*$B26*AU$3+$B$5*$C26*AU$3+$C$5*$D26*AU$3+$D$5*$E26*AU$3,IF($A26+$H$3*2=AU$7,$A$5*$B26*AU$3+$B$5*$C26*AU$3+$C$5*$D26*AU$3+$D$5*$E26*AU$3,IF($A26+$H$3*3=AU$7,$A$5*$B26*AU$3+$B$5*$C26*AU$3+$C$5*$D26*AU$3+$D$5*$E26*AU$3,IF($A26+$H$3*4=AU$7,$A$5*$B26*AU$3+$B$5*$C26*AU$3+$C$5*$D26*AU$3+$D$5*$E26*AU$3,IF($A26+$H$3*5=AU$7,$A$5*$B26*AU$3+$B$5*$C26*AU$3+$C$5*$D26*AU$3+$D$5*$E26*AU$3,IF($A26+$H$3*6=AU$7,$A$5*$B26*AU$3+$B$5*$C26*AU$3+$C$5*$D26*AU$3+$D$5*$E26*AU$3,IF($A26+$H$3*7=AU$7,$A$5*$B26*AU$3+$B$5*$C26*AU$3+$C$5*$D26*AU$3+$D$5*$E26*AU$3,IF($A26+$H$3*8=AU$7,$A$5*$B26*AU$3+$B$5*$C26*AU$3+$C$5*$D26*AU$3+$D$5*$E26*AU$3,IF($A26+$H$3*9=AU$7,$A$5*$B26*AU$3+$B$5*$C26*AU$3+$C$5*$D26*AU$3+$D$5*$E26*AU$3,IF($A26+$H$3*10=AU$7,$A$5*$B26*AU$3+$B$5*$C26*AU$3+$C$5*$D26*AU$3+$D$5*$E26*AU$3,IF($A26+$H$3*11=AU$7,AU$55*$B26*AU$3+AU$56*$C26*AU$3+AU$57*$D26*AU$3+AU$58*$E26*AU$3,IF($A26+$H$3*12=AU$7,AU$55*$B26*AU$3+AU$56*$C26*AU$3+AU$57*$D26*AU$3+AU$58*$E26*AU$3,IF($A26+$H$3*13=AU$7,AU$55*$B26*AU$3+AU$56*$C26*AU$3+AU$57*$D26*AU$3+AU$58*$E26*AU$3,IF($A26+$H$3*14=AU$7,AU$55*$B26*AU$3+AU$56*$C26*AU$3+AU$57*$D26*AU$3+AU$58*$E26*AU$3,IF($A26+$H$3*15=AU$7,AU$55*$B26*AU$3+AU$56*$C26*AU$3+AU$57*$D26*AU$3+AU$58*$E26*AU$3,IF($A26+$H$3*16=AU$7,AU$60*$B26*AU$3+AU$61*$C26*AU$3+AU$62*$D26*AU$3+AU$63*$E26*AU$3,IF($A26+$H$3*17=AU$7,AU$60*$B26*AU$3+AU$61*$C26*AU$3+AU$62*$D26*AU$3+AU$63*$E26*AU$3,IF($A26+$H$3*18=AU$7,AU$60*$B26*AU$3+AU$61*$C26*AU$3+AU$62*$D26*AU$3+AU$63*$E26*AU$3,IF($A26+$H$3*19=AU$7,AU$60*$B26*AU$3+AU$61*$C26*AU$3+AU$62*$D26*AU$3+AU$63*$E26*AU$3,IF($A26+$H$3*20=AU$7,AU$60*$B26*AU$3+AU$61*$C26*AU$3+AU$62*$D26*AU$3+AU$63*$E26*AU$3,IF($A26+$H$3*21=AU$7,AU$49*$B26*AU$3+AU$50*$C26*AU$3+AU$51*$D26*AU$3+AU$52*$E26*AU$3,IF($A26+$H$3*22=AU$7,AU$49*$B26*AU$3+AU$50*$C26*AU$3+AU$51*$D26*AU$3+AU$52*$E26*AU$3,IF($A26+$H$3*23=AU$7,AU$49*$B26*AU$3+AU$50*$C26*AU$3+AU$51*$D26*AU$3+AU$52*$E26*AU$3,IF($A26+$H$3*24=AU$7,AU$49*$B26*AU$3+AU$50*$C26*AU$3+AU$51*$D26*AU$3+AU$52*$E26*AU$3,IF($A26+$H$3*25=AU$7,AU$49*$B26*AU$3+AU$50*$C26*AU$3+AU$51*$D26*AU$3+AU$52*$E26*AU$3,IF($A26+$H$3*26=AU$7,AU$49*$B26*AU$3+AU$50*$C26*AU$3+AU$51*$D26*AU$3+AU$52*$E26*AU$3,IF($A26+$H$3*27=AU$7,AU$49*$B26*AU$3+AU$50*$C26*AU$3+AU$51*$D26*AU$3+AU$52*$E26*AU$3,IF($A26+$H$3*28=AU$7,AU$49*$B26*AU$3+AU$50*$C26*AU$3+AU$51*$D26*AU$3+AU$52*$E26*AU$3,IF($A26+$H$3*29=AU$7,AU$49*$B26*AU$3+AU$50*$C26*AU$3+AU$51*$D26*AU$3+AU$52*$E26*AU$3,IF($A26+$H$3*30=AU$7,AU$49*$B26*AU$3+AU$50*$C26*AU$3+AU$51*$D26*AU$3+AU$52*$E26*AU$3,IF($A26+$H$3*31=AU$7,AU$49*$B26*AU$3+AU$50*$C26*AU$3+AU$51*$D26*AU$3+AU$52*$E26*AU$3,IF($A26+$H$3*32=AU$7,AU$49*$B26*AU$3+AU$50*$C26*AU$3+AU$51*$D26*AU$3+AU$52*$E26*AU$3,IF($A26+$H$3*33=AU$7,AU$49*$B26*AU$3+AU$50*$C26*AU$3+AU$51*$D26*AU$3+AU$52*$E26*AU$3,IF($A26+$H$3*34=AU$7,AU$49*$B26*AU$3+AU$50*$C26*AU$3+AU$51*$D26*AU$3+AU$52*$E26*AU$3,IF($A26+$H$3*35=AU$7,AU$49*$B26*AU$3+AU$50*$C26*AU$3+AU$51*$D26*AU$3+AU$52*$E26*AU$3,IF($A26+$H$3*36=AU$7,AU$49*$B26*AU$3+AU$50*$C26*AU$3+AU$51*$D26*AU$3+AU$52*$E26*AU$3,IF($A26+$H$3*37=AU$7,AU$49*$B26*AU$3+AU$50*$C26*AU$3+AU$51*$D26*AU$3+AU$52*$E26*AU$3,IF($A26+$H$3*38=AU$7,AU$49*$B26*AU$3+AU$50*$C26*AU$3+AU$51*$D26*AU$3+AU$52*$E26*AU$3,IF($A26+$H$3*39=AU$7,AU$49*$B26*AU$3+AU$50*$C26*AU$3+AU$51*$D26*AU$3+AU$52*$E26*AU$3,IF($A26+$H$3*40=AU$7,AU$49*$B26*AU$3+AU$50*$C26*AU$3+AU$51*$D26*AU$3+AU$52*$E26*AU$3,0)))))))))))))))))))))))))))))))))))))))))*Warranty!$AC$47</f>
        <v>1291.3863428179816</v>
      </c>
      <c r="AV26" s="124">
        <f>IF($A26=AV$7,AV$49*$B26+AV$50*$C26+AV$51*$D26+AV$52*$E26,IF($A26+$H$3=AV$7,$A$5*$B26*AV$3+$B$5*$C26*AV$3+$C$5*$D26*AV$3+$D$5*$E26*AV$3,IF($A26+$H$3*2=AV$7,$A$5*$B26*AV$3+$B$5*$C26*AV$3+$C$5*$D26*AV$3+$D$5*$E26*AV$3,IF($A26+$H$3*3=AV$7,$A$5*$B26*AV$3+$B$5*$C26*AV$3+$C$5*$D26*AV$3+$D$5*$E26*AV$3,IF($A26+$H$3*4=AV$7,$A$5*$B26*AV$3+$B$5*$C26*AV$3+$C$5*$D26*AV$3+$D$5*$E26*AV$3,IF($A26+$H$3*5=AV$7,$A$5*$B26*AV$3+$B$5*$C26*AV$3+$C$5*$D26*AV$3+$D$5*$E26*AV$3,IF($A26+$H$3*6=AV$7,$A$5*$B26*AV$3+$B$5*$C26*AV$3+$C$5*$D26*AV$3+$D$5*$E26*AV$3,IF($A26+$H$3*7=AV$7,$A$5*$B26*AV$3+$B$5*$C26*AV$3+$C$5*$D26*AV$3+$D$5*$E26*AV$3,IF($A26+$H$3*8=AV$7,$A$5*$B26*AV$3+$B$5*$C26*AV$3+$C$5*$D26*AV$3+$D$5*$E26*AV$3,IF($A26+$H$3*9=AV$7,$A$5*$B26*AV$3+$B$5*$C26*AV$3+$C$5*$D26*AV$3+$D$5*$E26*AV$3,IF($A26+$H$3*10=AV$7,$A$5*$B26*AV$3+$B$5*$C26*AV$3+$C$5*$D26*AV$3+$D$5*$E26*AV$3,IF($A26+$H$3*11=AV$7,AV$55*$B26*AV$3+AV$56*$C26*AV$3+AV$57*$D26*AV$3+AV$58*$E26*AV$3,IF($A26+$H$3*12=AV$7,AV$55*$B26*AV$3+AV$56*$C26*AV$3+AV$57*$D26*AV$3+AV$58*$E26*AV$3,IF($A26+$H$3*13=AV$7,AV$55*$B26*AV$3+AV$56*$C26*AV$3+AV$57*$D26*AV$3+AV$58*$E26*AV$3,IF($A26+$H$3*14=AV$7,AV$55*$B26*AV$3+AV$56*$C26*AV$3+AV$57*$D26*AV$3+AV$58*$E26*AV$3,IF($A26+$H$3*15=AV$7,AV$55*$B26*AV$3+AV$56*$C26*AV$3+AV$57*$D26*AV$3+AV$58*$E26*AV$3,IF($A26+$H$3*16=AV$7,AV$60*$B26*AV$3+AV$61*$C26*AV$3+AV$62*$D26*AV$3+AV$63*$E26*AV$3,IF($A26+$H$3*17=AV$7,AV$60*$B26*AV$3+AV$61*$C26*AV$3+AV$62*$D26*AV$3+AV$63*$E26*AV$3,IF($A26+$H$3*18=AV$7,AV$60*$B26*AV$3+AV$61*$C26*AV$3+AV$62*$D26*AV$3+AV$63*$E26*AV$3,IF($A26+$H$3*19=AV$7,AV$60*$B26*AV$3+AV$61*$C26*AV$3+AV$62*$D26*AV$3+AV$63*$E26*AV$3,IF($A26+$H$3*20=AV$7,AV$60*$B26*AV$3+AV$61*$C26*AV$3+AV$62*$D26*AV$3+AV$63*$E26*AV$3,IF($A26+$H$3*21=AV$7,AV$49*$B26*AV$3+AV$50*$C26*AV$3+AV$51*$D26*AV$3+AV$52*$E26*AV$3,IF($A26+$H$3*22=AV$7,AV$49*$B26*AV$3+AV$50*$C26*AV$3+AV$51*$D26*AV$3+AV$52*$E26*AV$3,IF($A26+$H$3*23=AV$7,AV$49*$B26*AV$3+AV$50*$C26*AV$3+AV$51*$D26*AV$3+AV$52*$E26*AV$3,IF($A26+$H$3*24=AV$7,AV$49*$B26*AV$3+AV$50*$C26*AV$3+AV$51*$D26*AV$3+AV$52*$E26*AV$3,IF($A26+$H$3*25=AV$7,AV$49*$B26*AV$3+AV$50*$C26*AV$3+AV$51*$D26*AV$3+AV$52*$E26*AV$3,IF($A26+$H$3*26=AV$7,AV$49*$B26*AV$3+AV$50*$C26*AV$3+AV$51*$D26*AV$3+AV$52*$E26*AV$3,IF($A26+$H$3*27=AV$7,AV$49*$B26*AV$3+AV$50*$C26*AV$3+AV$51*$D26*AV$3+AV$52*$E26*AV$3,IF($A26+$H$3*28=AV$7,AV$49*$B26*AV$3+AV$50*$C26*AV$3+AV$51*$D26*AV$3+AV$52*$E26*AV$3,IF($A26+$H$3*29=AV$7,AV$49*$B26*AV$3+AV$50*$C26*AV$3+AV$51*$D26*AV$3+AV$52*$E26*AV$3,IF($A26+$H$3*30=AV$7,AV$49*$B26*AV$3+AV$50*$C26*AV$3+AV$51*$D26*AV$3+AV$52*$E26*AV$3,IF($A26+$H$3*31=AV$7,AV$49*$B26*AV$3+AV$50*$C26*AV$3+AV$51*$D26*AV$3+AV$52*$E26*AV$3,IF($A26+$H$3*32=AV$7,AV$49*$B26*AV$3+AV$50*$C26*AV$3+AV$51*$D26*AV$3+AV$52*$E26*AV$3,IF($A26+$H$3*33=AV$7,AV$49*$B26*AV$3+AV$50*$C26*AV$3+AV$51*$D26*AV$3+AV$52*$E26*AV$3,IF($A26+$H$3*34=AV$7,AV$49*$B26*AV$3+AV$50*$C26*AV$3+AV$51*$D26*AV$3+AV$52*$E26*AV$3,IF($A26+$H$3*35=AV$7,AV$49*$B26*AV$3+AV$50*$C26*AV$3+AV$51*$D26*AV$3+AV$52*$E26*AV$3,IF($A26+$H$3*36=AV$7,AV$49*$B26*AV$3+AV$50*$C26*AV$3+AV$51*$D26*AV$3+AV$52*$E26*AV$3,IF($A26+$H$3*37=AV$7,AV$49*$B26*AV$3+AV$50*$C26*AV$3+AV$51*$D26*AV$3+AV$52*$E26*AV$3,IF($A26+$H$3*38=AV$7,AV$49*$B26*AV$3+AV$50*$C26*AV$3+AV$51*$D26*AV$3+AV$52*$E26*AV$3,IF($A26+$H$3*39=AV$7,AV$49*$B26*AV$3+AV$50*$C26*AV$3+AV$51*$D26*AV$3+AV$52*$E26*AV$3,IF($A26+$H$3*40=AV$7,AV$49*$B26*AV$3+AV$50*$C26*AV$3+AV$51*$D26*AV$3+AV$52*$E26*AV$3,0)))))))))))))))))))))))))))))))))))))))))*Warranty!$AC$47</f>
        <v>1291.3863428179816</v>
      </c>
      <c r="AW26" s="124">
        <f>IF($A26=AW$7,AW$49*$B26+AW$50*$C26+AW$51*$D26+AW$52*$E26,IF($A26+$H$3=AW$7,$A$5*$B26*AW$3+$B$5*$C26*AW$3+$C$5*$D26*AW$3+$D$5*$E26*AW$3,IF($A26+$H$3*2=AW$7,$A$5*$B26*AW$3+$B$5*$C26*AW$3+$C$5*$D26*AW$3+$D$5*$E26*AW$3,IF($A26+$H$3*3=AW$7,$A$5*$B26*AW$3+$B$5*$C26*AW$3+$C$5*$D26*AW$3+$D$5*$E26*AW$3,IF($A26+$H$3*4=AW$7,$A$5*$B26*AW$3+$B$5*$C26*AW$3+$C$5*$D26*AW$3+$D$5*$E26*AW$3,IF($A26+$H$3*5=AW$7,$A$5*$B26*AW$3+$B$5*$C26*AW$3+$C$5*$D26*AW$3+$D$5*$E26*AW$3,IF($A26+$H$3*6=AW$7,$A$5*$B26*AW$3+$B$5*$C26*AW$3+$C$5*$D26*AW$3+$D$5*$E26*AW$3,IF($A26+$H$3*7=AW$7,$A$5*$B26*AW$3+$B$5*$C26*AW$3+$C$5*$D26*AW$3+$D$5*$E26*AW$3,IF($A26+$H$3*8=AW$7,$A$5*$B26*AW$3+$B$5*$C26*AW$3+$C$5*$D26*AW$3+$D$5*$E26*AW$3,IF($A26+$H$3*9=AW$7,$A$5*$B26*AW$3+$B$5*$C26*AW$3+$C$5*$D26*AW$3+$D$5*$E26*AW$3,IF($A26+$H$3*10=AW$7,$A$5*$B26*AW$3+$B$5*$C26*AW$3+$C$5*$D26*AW$3+$D$5*$E26*AW$3,IF($A26+$H$3*11=AW$7,AW$55*$B26*AW$3+AW$56*$C26*AW$3+AW$57*$D26*AW$3+AW$58*$E26*AW$3,IF($A26+$H$3*12=AW$7,AW$55*$B26*AW$3+AW$56*$C26*AW$3+AW$57*$D26*AW$3+AW$58*$E26*AW$3,IF($A26+$H$3*13=AW$7,AW$55*$B26*AW$3+AW$56*$C26*AW$3+AW$57*$D26*AW$3+AW$58*$E26*AW$3,IF($A26+$H$3*14=AW$7,AW$55*$B26*AW$3+AW$56*$C26*AW$3+AW$57*$D26*AW$3+AW$58*$E26*AW$3,IF($A26+$H$3*15=AW$7,AW$55*$B26*AW$3+AW$56*$C26*AW$3+AW$57*$D26*AW$3+AW$58*$E26*AW$3,IF($A26+$H$3*16=AW$7,AW$60*$B26*AW$3+AW$61*$C26*AW$3+AW$62*$D26*AW$3+AW$63*$E26*AW$3,IF($A26+$H$3*17=AW$7,AW$60*$B26*AW$3+AW$61*$C26*AW$3+AW$62*$D26*AW$3+AW$63*$E26*AW$3,IF($A26+$H$3*18=AW$7,AW$60*$B26*AW$3+AW$61*$C26*AW$3+AW$62*$D26*AW$3+AW$63*$E26*AW$3,IF($A26+$H$3*19=AW$7,AW$60*$B26*AW$3+AW$61*$C26*AW$3+AW$62*$D26*AW$3+AW$63*$E26*AW$3,IF($A26+$H$3*20=AW$7,AW$60*$B26*AW$3+AW$61*$C26*AW$3+AW$62*$D26*AW$3+AW$63*$E26*AW$3,IF($A26+$H$3*21=AW$7,AW$49*$B26*AW$3+AW$50*$C26*AW$3+AW$51*$D26*AW$3+AW$52*$E26*AW$3,IF($A26+$H$3*22=AW$7,AW$49*$B26*AW$3+AW$50*$C26*AW$3+AW$51*$D26*AW$3+AW$52*$E26*AW$3,IF($A26+$H$3*23=AW$7,AW$49*$B26*AW$3+AW$50*$C26*AW$3+AW$51*$D26*AW$3+AW$52*$E26*AW$3,IF($A26+$H$3*24=AW$7,AW$49*$B26*AW$3+AW$50*$C26*AW$3+AW$51*$D26*AW$3+AW$52*$E26*AW$3,IF($A26+$H$3*25=AW$7,AW$49*$B26*AW$3+AW$50*$C26*AW$3+AW$51*$D26*AW$3+AW$52*$E26*AW$3,IF($A26+$H$3*26=AW$7,AW$49*$B26*AW$3+AW$50*$C26*AW$3+AW$51*$D26*AW$3+AW$52*$E26*AW$3,IF($A26+$H$3*27=AW$7,AW$49*$B26*AW$3+AW$50*$C26*AW$3+AW$51*$D26*AW$3+AW$52*$E26*AW$3,IF($A26+$H$3*28=AW$7,AW$49*$B26*AW$3+AW$50*$C26*AW$3+AW$51*$D26*AW$3+AW$52*$E26*AW$3,IF($A26+$H$3*29=AW$7,AW$49*$B26*AW$3+AW$50*$C26*AW$3+AW$51*$D26*AW$3+AW$52*$E26*AW$3,IF($A26+$H$3*30=AW$7,AW$49*$B26*AW$3+AW$50*$C26*AW$3+AW$51*$D26*AW$3+AW$52*$E26*AW$3,IF($A26+$H$3*31=AW$7,AW$49*$B26*AW$3+AW$50*$C26*AW$3+AW$51*$D26*AW$3+AW$52*$E26*AW$3,IF($A26+$H$3*32=AW$7,AW$49*$B26*AW$3+AW$50*$C26*AW$3+AW$51*$D26*AW$3+AW$52*$E26*AW$3,IF($A26+$H$3*33=AW$7,AW$49*$B26*AW$3+AW$50*$C26*AW$3+AW$51*$D26*AW$3+AW$52*$E26*AW$3,IF($A26+$H$3*34=AW$7,AW$49*$B26*AW$3+AW$50*$C26*AW$3+AW$51*$D26*AW$3+AW$52*$E26*AW$3,IF($A26+$H$3*35=AW$7,AW$49*$B26*AW$3+AW$50*$C26*AW$3+AW$51*$D26*AW$3+AW$52*$E26*AW$3,IF($A26+$H$3*36=AW$7,AW$49*$B26*AW$3+AW$50*$C26*AW$3+AW$51*$D26*AW$3+AW$52*$E26*AW$3,IF($A26+$H$3*37=AW$7,AW$49*$B26*AW$3+AW$50*$C26*AW$3+AW$51*$D26*AW$3+AW$52*$E26*AW$3,IF($A26+$H$3*38=AW$7,AW$49*$B26*AW$3+AW$50*$C26*AW$3+AW$51*$D26*AW$3+AW$52*$E26*AW$3,IF($A26+$H$3*39=AW$7,AW$49*$B26*AW$3+AW$50*$C26*AW$3+AW$51*$D26*AW$3+AW$52*$E26*AW$3,IF($A26+$H$3*40=AW$7,AW$49*$B26*AW$3+AW$50*$C26*AW$3+AW$51*$D26*AW$3+AW$52*$E26*AW$3,0)))))))))))))))))))))))))))))))))))))))))*Warranty!$AD$47</f>
        <v>1323.1743143335009</v>
      </c>
      <c r="AX26" s="180">
        <f t="shared" si="1"/>
        <v>521117.85490842332</v>
      </c>
    </row>
    <row r="27" spans="1:50" x14ac:dyDescent="0.2">
      <c r="A27" s="175">
        <f>'QUANTITIES - ALT 2'!A23</f>
        <v>2040</v>
      </c>
      <c r="B27" s="181">
        <f>'QUANTITIES - ALT 1'!L23</f>
        <v>1046</v>
      </c>
      <c r="C27" s="181">
        <f>'QUANTITIES - ALT 1'!M23</f>
        <v>130</v>
      </c>
      <c r="D27" s="181">
        <f>'QUANTITIES - ALT 1'!N23</f>
        <v>34</v>
      </c>
      <c r="E27" s="181">
        <f>'QUANTITIES - ALT 1'!O23</f>
        <v>10</v>
      </c>
      <c r="F27" s="177">
        <f t="shared" si="2"/>
        <v>1220</v>
      </c>
      <c r="G27" s="171"/>
      <c r="H27" s="182">
        <f t="shared" si="11"/>
        <v>437228.84098400001</v>
      </c>
      <c r="I27" s="181">
        <f t="shared" si="12"/>
        <v>52833.144519999994</v>
      </c>
      <c r="J27" s="181">
        <f t="shared" si="13"/>
        <v>18091.920335999996</v>
      </c>
      <c r="K27" s="181">
        <f t="shared" si="14"/>
        <v>5183.8430399999997</v>
      </c>
      <c r="L27" s="183">
        <f t="shared" si="4"/>
        <v>513337.74887999997</v>
      </c>
      <c r="N27" s="158">
        <f t="shared" si="5"/>
        <v>0</v>
      </c>
      <c r="O27" s="158">
        <f t="shared" si="5"/>
        <v>0</v>
      </c>
      <c r="P27" s="158">
        <f t="shared" si="5"/>
        <v>0</v>
      </c>
      <c r="Q27" s="124">
        <f t="shared" si="5"/>
        <v>0</v>
      </c>
      <c r="R27" s="124">
        <f t="shared" si="8"/>
        <v>0</v>
      </c>
      <c r="S27" s="124">
        <f t="shared" si="15"/>
        <v>0</v>
      </c>
      <c r="T27" s="124">
        <f t="shared" si="18"/>
        <v>0</v>
      </c>
      <c r="U27" s="124">
        <f t="shared" si="21"/>
        <v>0</v>
      </c>
      <c r="V27" s="124">
        <f t="shared" si="24"/>
        <v>0</v>
      </c>
      <c r="W27" s="124">
        <f t="shared" si="27"/>
        <v>0</v>
      </c>
      <c r="X27" s="124">
        <f t="shared" si="30"/>
        <v>0</v>
      </c>
      <c r="Y27" s="124">
        <f t="shared" si="32"/>
        <v>0</v>
      </c>
      <c r="Z27" s="124">
        <f t="shared" si="34"/>
        <v>0</v>
      </c>
      <c r="AA27" s="124">
        <f t="shared" si="36"/>
        <v>0</v>
      </c>
      <c r="AB27" s="124">
        <f t="shared" si="38"/>
        <v>0</v>
      </c>
      <c r="AC27" s="124">
        <f t="shared" si="40"/>
        <v>0</v>
      </c>
      <c r="AD27" s="124">
        <f t="shared" si="42"/>
        <v>0</v>
      </c>
      <c r="AE27" s="124">
        <f t="shared" si="44"/>
        <v>0</v>
      </c>
      <c r="AF27" s="124">
        <f t="shared" si="46"/>
        <v>0</v>
      </c>
      <c r="AG27" s="124">
        <f t="shared" si="48"/>
        <v>0</v>
      </c>
      <c r="AH27" s="124">
        <f t="shared" ref="AH27:AH45" si="50">IF($A27=AH$7,AH$49*$B27+AH$50*$C27+AH$51*$D27+AH$52*$E27,IF($A27+$H$3=AH$7,$A$5*$B27*AH$3+$B$5*$C27*AH$3+$C$5*$D27*AH$3+$D$5*$E27*AH$3,IF($A27+$H$3*2=AH$7,$A$5*$B27*AH$3+$B$5*$C27*AH$3+$C$5*$D27*AH$3+$D$5*$E27*AH$3,IF($A27+$H$3*3=AH$7,$A$5*$B27*AH$3+$B$5*$C27*AH$3+$C$5*$D27*AH$3+$D$5*$E27*AH$3,IF($A27+$H$3*4=AH$7,$A$5*$B27*AH$3+$B$5*$C27*AH$3+$C$5*$D27*AH$3+$D$5*$E27*AH$3,IF($A27+$H$3*5=AH$7,$A$5*$B27*AH$3+$B$5*$C27*AH$3+$C$5*$D27*AH$3+$D$5*$E27*AH$3,IF($A27+$H$3*6=AH$7,$A$5*$B27*AH$3+$B$5*$C27*AH$3+$C$5*$D27*AH$3+$D$5*$E27*AH$3,IF($A27+$H$3*7=AH$7,$A$5*$B27*AH$3+$B$5*$C27*AH$3+$C$5*$D27*AH$3+$D$5*$E27*AH$3,IF($A27+$H$3*8=AH$7,$A$5*$B27*AH$3+$B$5*$C27*AH$3+$C$5*$D27*AH$3+$D$5*$E27*AH$3,IF($A27+$H$3*9=AH$7,$A$5*$B27*AH$3+$B$5*$C27*AH$3+$C$5*$D27*AH$3+$D$5*$E27*AH$3,IF($A27+$H$3*10=AH$7,$A$5*$B27*AH$3+$B$5*$C27*AH$3+$C$5*$D27*AH$3+$D$5*$E27*AH$3,IF($A27+$H$3*11=AH$7,AH$55*$B27*AH$3+AH$56*$C27*AH$3+AH$57*$D27*AH$3+AH$58*$E27*AH$3,IF($A27+$H$3*12=AH$7,AH$55*$B27*AH$3+AH$56*$C27*AH$3+AH$57*$D27*AH$3+AH$58*$E27*AH$3,IF($A27+$H$3*13=AH$7,AH$55*$B27*AH$3+AH$56*$C27*AH$3+AH$57*$D27*AH$3+AH$58*$E27*AH$3,IF($A27+$H$3*14=AH$7,AH$55*$B27*AH$3+AH$56*$C27*AH$3+AH$57*$D27*AH$3+AH$58*$E27*AH$3,IF($A27+$H$3*15=AH$7,AH$55*$B27*AH$3+AH$56*$C27*AH$3+AH$57*$D27*AH$3+AH$58*$E27*AH$3,IF($A27+$H$3*16=AH$7,AH$60*$B27*AH$3+AH$61*$C27*AH$3+AH$62*$D27*AH$3+AH$63*$E27*AH$3,IF($A27+$H$3*17=AH$7,AH$60*$B27*AH$3+AH$61*$C27*AH$3+AH$62*$D27*AH$3+AH$63*$E27*AH$3,IF($A27+$H$3*18=AH$7,AH$60*$B27*AH$3+AH$61*$C27*AH$3+AH$62*$D27*AH$3+AH$63*$E27*AH$3,IF($A27+$H$3*19=AH$7,AH$60*$B27*AH$3+AH$61*$C27*AH$3+AH$62*$D27*AH$3+AH$63*$E27*AH$3,IF($A27+$H$3*20=AH$7,AH$60*$B27*AH$3+AH$61*$C27*AH$3+AH$62*$D27*AH$3+AH$63*$E27*AH$3,IF($A27+$H$3*21=AH$7,AH$49*$B27*AH$3+AH$50*$C27*AH$3+AH$51*$D27*AH$3+AH$52*$E27*AH$3,IF($A27+$H$3*22=AH$7,AH$49*$B27*AH$3+AH$50*$C27*AH$3+AH$51*$D27*AH$3+AH$52*$E27*AH$3,IF($A27+$H$3*23=AH$7,AH$49*$B27*AH$3+AH$50*$C27*AH$3+AH$51*$D27*AH$3+AH$52*$E27*AH$3,IF($A27+$H$3*24=AH$7,AH$49*$B27*AH$3+AH$50*$C27*AH$3+AH$51*$D27*AH$3+AH$52*$E27*AH$3,IF($A27+$H$3*25=AH$7,AH$49*$B27*AH$3+AH$50*$C27*AH$3+AH$51*$D27*AH$3+AH$52*$E27*AH$3,IF($A27+$H$3*26=AH$7,AH$49*$B27*AH$3+AH$50*$C27*AH$3+AH$51*$D27*AH$3+AH$52*$E27*AH$3,IF($A27+$H$3*27=AH$7,AH$49*$B27*AH$3+AH$50*$C27*AH$3+AH$51*$D27*AH$3+AH$52*$E27*AH$3,IF($A27+$H$3*28=AH$7,AH$49*$B27*AH$3+AH$50*$C27*AH$3+AH$51*$D27*AH$3+AH$52*$E27*AH$3,IF($A27+$H$3*29=AH$7,AH$49*$B27*AH$3+AH$50*$C27*AH$3+AH$51*$D27*AH$3+AH$52*$E27*AH$3,IF($A27+$H$3*30=AH$7,AH$49*$B27*AH$3+AH$50*$C27*AH$3+AH$51*$D27*AH$3+AH$52*$E27*AH$3,IF($A27+$H$3*31=AH$7,AH$49*$B27*AH$3+AH$50*$C27*AH$3+AH$51*$D27*AH$3+AH$52*$E27*AH$3,IF($A27+$H$3*32=AH$7,AH$49*$B27*AH$3+AH$50*$C27*AH$3+AH$51*$D27*AH$3+AH$52*$E27*AH$3,IF($A27+$H$3*33=AH$7,AH$49*$B27*AH$3+AH$50*$C27*AH$3+AH$51*$D27*AH$3+AH$52*$E27*AH$3,IF($A27+$H$3*34=AH$7,AH$49*$B27*AH$3+AH$50*$C27*AH$3+AH$51*$D27*AH$3+AH$52*$E27*AH$3,IF($A27+$H$3*35=AH$7,AH$49*$B27*AH$3+AH$50*$C27*AH$3+AH$51*$D27*AH$3+AH$52*$E27*AH$3,IF($A27+$H$3*36=AH$7,AH$49*$B27*AH$3+AH$50*$C27*AH$3+AH$51*$D27*AH$3+AH$52*$E27*AH$3,IF($A27+$H$3*37=AH$7,AH$49*$B27*AH$3+AH$50*$C27*AH$3+AH$51*$D27*AH$3+AH$52*$E27*AH$3,IF($A27+$H$3*38=AH$7,AH$49*$B27*AH$3+AH$50*$C27*AH$3+AH$51*$D27*AH$3+AH$52*$E27*AH$3,IF($A27+$H$3*39=AH$7,AH$49*$B27*AH$3+AH$50*$C27*AH$3+AH$51*$D27*AH$3+AH$52*$E27*AH$3,IF($A27+$H$3*40=AH$7,AH$49*$B27*AH$3+AH$50*$C27*AH$3+AH$51*$D27*AH$3+AH$52*$E27*AH$3,0)))))))))))))))))))))))))))))))))))))))))</f>
        <v>513337.74887999997</v>
      </c>
      <c r="AI27" s="124">
        <f t="shared" ref="AI27:AR27" si="51">IF($A27=AI$7,AI$49*$B27+AI$50*$C27+AI$51*$D27+AI$52*$E27,IF($A27+$H$3=AI$7,$A$5*$B27*AI$3+$B$5*$C27*AI$3+$C$5*$D27*AI$3+$D$5*$E27*AI$3,IF($A27+$H$3*2=AI$7,$A$5*$B27*AI$3+$B$5*$C27*AI$3+$C$5*$D27*AI$3+$D$5*$E27*AI$3,IF($A27+$H$3*3=AI$7,$A$5*$B27*AI$3+$B$5*$C27*AI$3+$C$5*$D27*AI$3+$D$5*$E27*AI$3,IF($A27+$H$3*4=AI$7,$A$5*$B27*AI$3+$B$5*$C27*AI$3+$C$5*$D27*AI$3+$D$5*$E27*AI$3,IF($A27+$H$3*5=AI$7,$A$5*$B27*AI$3+$B$5*$C27*AI$3+$C$5*$D27*AI$3+$D$5*$E27*AI$3,IF($A27+$H$3*6=AI$7,$A$5*$B27*AI$3+$B$5*$C27*AI$3+$C$5*$D27*AI$3+$D$5*$E27*AI$3,IF($A27+$H$3*7=AI$7,$A$5*$B27*AI$3+$B$5*$C27*AI$3+$C$5*$D27*AI$3+$D$5*$E27*AI$3,IF($A27+$H$3*8=AI$7,$A$5*$B27*AI$3+$B$5*$C27*AI$3+$C$5*$D27*AI$3+$D$5*$E27*AI$3,IF($A27+$H$3*9=AI$7,$A$5*$B27*AI$3+$B$5*$C27*AI$3+$C$5*$D27*AI$3+$D$5*$E27*AI$3,IF($A27+$H$3*10=AI$7,$A$5*$B27*AI$3+$B$5*$C27*AI$3+$C$5*$D27*AI$3+$D$5*$E27*AI$3,IF($A27+$H$3*11=AI$7,AI$55*$B27*AI$3+AI$56*$C27*AI$3+AI$57*$D27*AI$3+AI$58*$E27*AI$3,IF($A27+$H$3*12=AI$7,AI$55*$B27*AI$3+AI$56*$C27*AI$3+AI$57*$D27*AI$3+AI$58*$E27*AI$3,IF($A27+$H$3*13=AI$7,AI$55*$B27*AI$3+AI$56*$C27*AI$3+AI$57*$D27*AI$3+AI$58*$E27*AI$3,IF($A27+$H$3*14=AI$7,AI$55*$B27*AI$3+AI$56*$C27*AI$3+AI$57*$D27*AI$3+AI$58*$E27*AI$3,IF($A27+$H$3*15=AI$7,AI$55*$B27*AI$3+AI$56*$C27*AI$3+AI$57*$D27*AI$3+AI$58*$E27*AI$3,IF($A27+$H$3*16=AI$7,AI$60*$B27*AI$3+AI$61*$C27*AI$3+AI$62*$D27*AI$3+AI$63*$E27*AI$3,IF($A27+$H$3*17=AI$7,AI$60*$B27*AI$3+AI$61*$C27*AI$3+AI$62*$D27*AI$3+AI$63*$E27*AI$3,IF($A27+$H$3*18=AI$7,AI$60*$B27*AI$3+AI$61*$C27*AI$3+AI$62*$D27*AI$3+AI$63*$E27*AI$3,IF($A27+$H$3*19=AI$7,AI$60*$B27*AI$3+AI$61*$C27*AI$3+AI$62*$D27*AI$3+AI$63*$E27*AI$3,IF($A27+$H$3*20=AI$7,AI$60*$B27*AI$3+AI$61*$C27*AI$3+AI$62*$D27*AI$3+AI$63*$E27*AI$3,IF($A27+$H$3*21=AI$7,AI$49*$B27*AI$3+AI$50*$C27*AI$3+AI$51*$D27*AI$3+AI$52*$E27*AI$3,IF($A27+$H$3*22=AI$7,AI$49*$B27*AI$3+AI$50*$C27*AI$3+AI$51*$D27*AI$3+AI$52*$E27*AI$3,IF($A27+$H$3*23=AI$7,AI$49*$B27*AI$3+AI$50*$C27*AI$3+AI$51*$D27*AI$3+AI$52*$E27*AI$3,IF($A27+$H$3*24=AI$7,AI$49*$B27*AI$3+AI$50*$C27*AI$3+AI$51*$D27*AI$3+AI$52*$E27*AI$3,IF($A27+$H$3*25=AI$7,AI$49*$B27*AI$3+AI$50*$C27*AI$3+AI$51*$D27*AI$3+AI$52*$E27*AI$3,IF($A27+$H$3*26=AI$7,AI$49*$B27*AI$3+AI$50*$C27*AI$3+AI$51*$D27*AI$3+AI$52*$E27*AI$3,IF($A27+$H$3*27=AI$7,AI$49*$B27*AI$3+AI$50*$C27*AI$3+AI$51*$D27*AI$3+AI$52*$E27*AI$3,IF($A27+$H$3*28=AI$7,AI$49*$B27*AI$3+AI$50*$C27*AI$3+AI$51*$D27*AI$3+AI$52*$E27*AI$3,IF($A27+$H$3*29=AI$7,AI$49*$B27*AI$3+AI$50*$C27*AI$3+AI$51*$D27*AI$3+AI$52*$E27*AI$3,IF($A27+$H$3*30=AI$7,AI$49*$B27*AI$3+AI$50*$C27*AI$3+AI$51*$D27*AI$3+AI$52*$E27*AI$3,IF($A27+$H$3*31=AI$7,AI$49*$B27*AI$3+AI$50*$C27*AI$3+AI$51*$D27*AI$3+AI$52*$E27*AI$3,IF($A27+$H$3*32=AI$7,AI$49*$B27*AI$3+AI$50*$C27*AI$3+AI$51*$D27*AI$3+AI$52*$E27*AI$3,IF($A27+$H$3*33=AI$7,AI$49*$B27*AI$3+AI$50*$C27*AI$3+AI$51*$D27*AI$3+AI$52*$E27*AI$3,IF($A27+$H$3*34=AI$7,AI$49*$B27*AI$3+AI$50*$C27*AI$3+AI$51*$D27*AI$3+AI$52*$E27*AI$3,IF($A27+$H$3*35=AI$7,AI$49*$B27*AI$3+AI$50*$C27*AI$3+AI$51*$D27*AI$3+AI$52*$E27*AI$3,IF($A27+$H$3*36=AI$7,AI$49*$B27*AI$3+AI$50*$C27*AI$3+AI$51*$D27*AI$3+AI$52*$E27*AI$3,IF($A27+$H$3*37=AI$7,AI$49*$B27*AI$3+AI$50*$C27*AI$3+AI$51*$D27*AI$3+AI$52*$E27*AI$3,IF($A27+$H$3*38=AI$7,AI$49*$B27*AI$3+AI$50*$C27*AI$3+AI$51*$D27*AI$3+AI$52*$E27*AI$3,IF($A27+$H$3*39=AI$7,AI$49*$B27*AI$3+AI$50*$C27*AI$3+AI$51*$D27*AI$3+AI$52*$E27*AI$3,IF($A27+$H$3*40=AI$7,AI$49*$B27*AI$3+AI$50*$C27*AI$3+AI$51*$D27*AI$3+AI$52*$E27*AI$3,0)))))))))))))))))))))))))))))))))))))))))*0</f>
        <v>0</v>
      </c>
      <c r="AJ27" s="124">
        <f t="shared" si="51"/>
        <v>0</v>
      </c>
      <c r="AK27" s="124">
        <f t="shared" si="51"/>
        <v>0</v>
      </c>
      <c r="AL27" s="124">
        <f t="shared" si="51"/>
        <v>0</v>
      </c>
      <c r="AM27" s="124">
        <f t="shared" si="51"/>
        <v>0</v>
      </c>
      <c r="AN27" s="124">
        <f t="shared" si="51"/>
        <v>0</v>
      </c>
      <c r="AO27" s="124">
        <f t="shared" si="51"/>
        <v>0</v>
      </c>
      <c r="AP27" s="124">
        <f t="shared" si="51"/>
        <v>0</v>
      </c>
      <c r="AQ27" s="124">
        <f t="shared" si="51"/>
        <v>0</v>
      </c>
      <c r="AR27" s="124">
        <f t="shared" si="51"/>
        <v>0</v>
      </c>
      <c r="AS27" s="124">
        <f>IF($A27=AS$7,AS$49*$B27+AS$50*$C27+AS$51*$D27+AS$52*$E27,IF($A27+$H$3=AS$7,$A$5*$B27*AS$3+$B$5*$C27*AS$3+$C$5*$D27*AS$3+$D$5*$E27*AS$3,IF($A27+$H$3*2=AS$7,$A$5*$B27*AS$3+$B$5*$C27*AS$3+$C$5*$D27*AS$3+$D$5*$E27*AS$3,IF($A27+$H$3*3=AS$7,$A$5*$B27*AS$3+$B$5*$C27*AS$3+$C$5*$D27*AS$3+$D$5*$E27*AS$3,IF($A27+$H$3*4=AS$7,$A$5*$B27*AS$3+$B$5*$C27*AS$3+$C$5*$D27*AS$3+$D$5*$E27*AS$3,IF($A27+$H$3*5=AS$7,$A$5*$B27*AS$3+$B$5*$C27*AS$3+$C$5*$D27*AS$3+$D$5*$E27*AS$3,IF($A27+$H$3*6=AS$7,$A$5*$B27*AS$3+$B$5*$C27*AS$3+$C$5*$D27*AS$3+$D$5*$E27*AS$3,IF($A27+$H$3*7=AS$7,$A$5*$B27*AS$3+$B$5*$C27*AS$3+$C$5*$D27*AS$3+$D$5*$E27*AS$3,IF($A27+$H$3*8=AS$7,$A$5*$B27*AS$3+$B$5*$C27*AS$3+$C$5*$D27*AS$3+$D$5*$E27*AS$3,IF($A27+$H$3*9=AS$7,$A$5*$B27*AS$3+$B$5*$C27*AS$3+$C$5*$D27*AS$3+$D$5*$E27*AS$3,IF($A27+$H$3*10=AS$7,$A$5*$B27*AS$3+$B$5*$C27*AS$3+$C$5*$D27*AS$3+$D$5*$E27*AS$3,IF($A27+$H$3*11=AS$7,AS$55*$B27*AS$3+AS$56*$C27*AS$3+AS$57*$D27*AS$3+AS$58*$E27*AS$3,IF($A27+$H$3*12=AS$7,AS$55*$B27*AS$3+AS$56*$C27*AS$3+AS$57*$D27*AS$3+AS$58*$E27*AS$3,IF($A27+$H$3*13=AS$7,AS$55*$B27*AS$3+AS$56*$C27*AS$3+AS$57*$D27*AS$3+AS$58*$E27*AS$3,IF($A27+$H$3*14=AS$7,AS$55*$B27*AS$3+AS$56*$C27*AS$3+AS$57*$D27*AS$3+AS$58*$E27*AS$3,IF($A27+$H$3*15=AS$7,AS$55*$B27*AS$3+AS$56*$C27*AS$3+AS$57*$D27*AS$3+AS$58*$E27*AS$3,IF($A27+$H$3*16=AS$7,AS$60*$B27*AS$3+AS$61*$C27*AS$3+AS$62*$D27*AS$3+AS$63*$E27*AS$3,IF($A27+$H$3*17=AS$7,AS$60*$B27*AS$3+AS$61*$C27*AS$3+AS$62*$D27*AS$3+AS$63*$E27*AS$3,IF($A27+$H$3*18=AS$7,AS$60*$B27*AS$3+AS$61*$C27*AS$3+AS$62*$D27*AS$3+AS$63*$E27*AS$3,IF($A27+$H$3*19=AS$7,AS$60*$B27*AS$3+AS$61*$C27*AS$3+AS$62*$D27*AS$3+AS$63*$E27*AS$3,IF($A27+$H$3*20=AS$7,AS$60*$B27*AS$3+AS$61*$C27*AS$3+AS$62*$D27*AS$3+AS$63*$E27*AS$3,IF($A27+$H$3*21=AS$7,AS$49*$B27*AS$3+AS$50*$C27*AS$3+AS$51*$D27*AS$3+AS$52*$E27*AS$3,IF($A27+$H$3*22=AS$7,AS$49*$B27*AS$3+AS$50*$C27*AS$3+AS$51*$D27*AS$3+AS$52*$E27*AS$3,IF($A27+$H$3*23=AS$7,AS$49*$B27*AS$3+AS$50*$C27*AS$3+AS$51*$D27*AS$3+AS$52*$E27*AS$3,IF($A27+$H$3*24=AS$7,AS$49*$B27*AS$3+AS$50*$C27*AS$3+AS$51*$D27*AS$3+AS$52*$E27*AS$3,IF($A27+$H$3*25=AS$7,AS$49*$B27*AS$3+AS$50*$C27*AS$3+AS$51*$D27*AS$3+AS$52*$E27*AS$3,IF($A27+$H$3*26=AS$7,AS$49*$B27*AS$3+AS$50*$C27*AS$3+AS$51*$D27*AS$3+AS$52*$E27*AS$3,IF($A27+$H$3*27=AS$7,AS$49*$B27*AS$3+AS$50*$C27*AS$3+AS$51*$D27*AS$3+AS$52*$E27*AS$3,IF($A27+$H$3*28=AS$7,AS$49*$B27*AS$3+AS$50*$C27*AS$3+AS$51*$D27*AS$3+AS$52*$E27*AS$3,IF($A27+$H$3*29=AS$7,AS$49*$B27*AS$3+AS$50*$C27*AS$3+AS$51*$D27*AS$3+AS$52*$E27*AS$3,IF($A27+$H$3*30=AS$7,AS$49*$B27*AS$3+AS$50*$C27*AS$3+AS$51*$D27*AS$3+AS$52*$E27*AS$3,IF($A27+$H$3*31=AS$7,AS$49*$B27*AS$3+AS$50*$C27*AS$3+AS$51*$D27*AS$3+AS$52*$E27*AS$3,IF($A27+$H$3*32=AS$7,AS$49*$B27*AS$3+AS$50*$C27*AS$3+AS$51*$D27*AS$3+AS$52*$E27*AS$3,IF($A27+$H$3*33=AS$7,AS$49*$B27*AS$3+AS$50*$C27*AS$3+AS$51*$D27*AS$3+AS$52*$E27*AS$3,IF($A27+$H$3*34=AS$7,AS$49*$B27*AS$3+AS$50*$C27*AS$3+AS$51*$D27*AS$3+AS$52*$E27*AS$3,IF($A27+$H$3*35=AS$7,AS$49*$B27*AS$3+AS$50*$C27*AS$3+AS$51*$D27*AS$3+AS$52*$E27*AS$3,IF($A27+$H$3*36=AS$7,AS$49*$B27*AS$3+AS$50*$C27*AS$3+AS$51*$D27*AS$3+AS$52*$E27*AS$3,IF($A27+$H$3*37=AS$7,AS$49*$B27*AS$3+AS$50*$C27*AS$3+AS$51*$D27*AS$3+AS$52*$E27*AS$3,IF($A27+$H$3*38=AS$7,AS$49*$B27*AS$3+AS$50*$C27*AS$3+AS$51*$D27*AS$3+AS$52*$E27*AS$3,IF($A27+$H$3*39=AS$7,AS$49*$B27*AS$3+AS$50*$C27*AS$3+AS$51*$D27*AS$3+AS$52*$E27*AS$3,IF($A27+$H$3*40=AS$7,AS$49*$B27*AS$3+AS$50*$C27*AS$3+AS$51*$D27*AS$3+AS$52*$E27*AS$3,0)))))))))))))))))))))))))))))))))))))))))*Warranty!$AC$47</f>
        <v>1291.3863428179816</v>
      </c>
      <c r="AT27" s="124">
        <f>IF($A27=AT$7,AT$49*$B27+AT$50*$C27+AT$51*$D27+AT$52*$E27,IF($A27+$H$3=AT$7,$A$5*$B27*AT$3+$B$5*$C27*AT$3+$C$5*$D27*AT$3+$D$5*$E27*AT$3,IF($A27+$H$3*2=AT$7,$A$5*$B27*AT$3+$B$5*$C27*AT$3+$C$5*$D27*AT$3+$D$5*$E27*AT$3,IF($A27+$H$3*3=AT$7,$A$5*$B27*AT$3+$B$5*$C27*AT$3+$C$5*$D27*AT$3+$D$5*$E27*AT$3,IF($A27+$H$3*4=AT$7,$A$5*$B27*AT$3+$B$5*$C27*AT$3+$C$5*$D27*AT$3+$D$5*$E27*AT$3,IF($A27+$H$3*5=AT$7,$A$5*$B27*AT$3+$B$5*$C27*AT$3+$C$5*$D27*AT$3+$D$5*$E27*AT$3,IF($A27+$H$3*6=AT$7,$A$5*$B27*AT$3+$B$5*$C27*AT$3+$C$5*$D27*AT$3+$D$5*$E27*AT$3,IF($A27+$H$3*7=AT$7,$A$5*$B27*AT$3+$B$5*$C27*AT$3+$C$5*$D27*AT$3+$D$5*$E27*AT$3,IF($A27+$H$3*8=AT$7,$A$5*$B27*AT$3+$B$5*$C27*AT$3+$C$5*$D27*AT$3+$D$5*$E27*AT$3,IF($A27+$H$3*9=AT$7,$A$5*$B27*AT$3+$B$5*$C27*AT$3+$C$5*$D27*AT$3+$D$5*$E27*AT$3,IF($A27+$H$3*10=AT$7,$A$5*$B27*AT$3+$B$5*$C27*AT$3+$C$5*$D27*AT$3+$D$5*$E27*AT$3,IF($A27+$H$3*11=AT$7,AT$55*$B27*AT$3+AT$56*$C27*AT$3+AT$57*$D27*AT$3+AT$58*$E27*AT$3,IF($A27+$H$3*12=AT$7,AT$55*$B27*AT$3+AT$56*$C27*AT$3+AT$57*$D27*AT$3+AT$58*$E27*AT$3,IF($A27+$H$3*13=AT$7,AT$55*$B27*AT$3+AT$56*$C27*AT$3+AT$57*$D27*AT$3+AT$58*$E27*AT$3,IF($A27+$H$3*14=AT$7,AT$55*$B27*AT$3+AT$56*$C27*AT$3+AT$57*$D27*AT$3+AT$58*$E27*AT$3,IF($A27+$H$3*15=AT$7,AT$55*$B27*AT$3+AT$56*$C27*AT$3+AT$57*$D27*AT$3+AT$58*$E27*AT$3,IF($A27+$H$3*16=AT$7,AT$60*$B27*AT$3+AT$61*$C27*AT$3+AT$62*$D27*AT$3+AT$63*$E27*AT$3,IF($A27+$H$3*17=AT$7,AT$60*$B27*AT$3+AT$61*$C27*AT$3+AT$62*$D27*AT$3+AT$63*$E27*AT$3,IF($A27+$H$3*18=AT$7,AT$60*$B27*AT$3+AT$61*$C27*AT$3+AT$62*$D27*AT$3+AT$63*$E27*AT$3,IF($A27+$H$3*19=AT$7,AT$60*$B27*AT$3+AT$61*$C27*AT$3+AT$62*$D27*AT$3+AT$63*$E27*AT$3,IF($A27+$H$3*20=AT$7,AT$60*$B27*AT$3+AT$61*$C27*AT$3+AT$62*$D27*AT$3+AT$63*$E27*AT$3,IF($A27+$H$3*21=AT$7,AT$49*$B27*AT$3+AT$50*$C27*AT$3+AT$51*$D27*AT$3+AT$52*$E27*AT$3,IF($A27+$H$3*22=AT$7,AT$49*$B27*AT$3+AT$50*$C27*AT$3+AT$51*$D27*AT$3+AT$52*$E27*AT$3,IF($A27+$H$3*23=AT$7,AT$49*$B27*AT$3+AT$50*$C27*AT$3+AT$51*$D27*AT$3+AT$52*$E27*AT$3,IF($A27+$H$3*24=AT$7,AT$49*$B27*AT$3+AT$50*$C27*AT$3+AT$51*$D27*AT$3+AT$52*$E27*AT$3,IF($A27+$H$3*25=AT$7,AT$49*$B27*AT$3+AT$50*$C27*AT$3+AT$51*$D27*AT$3+AT$52*$E27*AT$3,IF($A27+$H$3*26=AT$7,AT$49*$B27*AT$3+AT$50*$C27*AT$3+AT$51*$D27*AT$3+AT$52*$E27*AT$3,IF($A27+$H$3*27=AT$7,AT$49*$B27*AT$3+AT$50*$C27*AT$3+AT$51*$D27*AT$3+AT$52*$E27*AT$3,IF($A27+$H$3*28=AT$7,AT$49*$B27*AT$3+AT$50*$C27*AT$3+AT$51*$D27*AT$3+AT$52*$E27*AT$3,IF($A27+$H$3*29=AT$7,AT$49*$B27*AT$3+AT$50*$C27*AT$3+AT$51*$D27*AT$3+AT$52*$E27*AT$3,IF($A27+$H$3*30=AT$7,AT$49*$B27*AT$3+AT$50*$C27*AT$3+AT$51*$D27*AT$3+AT$52*$E27*AT$3,IF($A27+$H$3*31=AT$7,AT$49*$B27*AT$3+AT$50*$C27*AT$3+AT$51*$D27*AT$3+AT$52*$E27*AT$3,IF($A27+$H$3*32=AT$7,AT$49*$B27*AT$3+AT$50*$C27*AT$3+AT$51*$D27*AT$3+AT$52*$E27*AT$3,IF($A27+$H$3*33=AT$7,AT$49*$B27*AT$3+AT$50*$C27*AT$3+AT$51*$D27*AT$3+AT$52*$E27*AT$3,IF($A27+$H$3*34=AT$7,AT$49*$B27*AT$3+AT$50*$C27*AT$3+AT$51*$D27*AT$3+AT$52*$E27*AT$3,IF($A27+$H$3*35=AT$7,AT$49*$B27*AT$3+AT$50*$C27*AT$3+AT$51*$D27*AT$3+AT$52*$E27*AT$3,IF($A27+$H$3*36=AT$7,AT$49*$B27*AT$3+AT$50*$C27*AT$3+AT$51*$D27*AT$3+AT$52*$E27*AT$3,IF($A27+$H$3*37=AT$7,AT$49*$B27*AT$3+AT$50*$C27*AT$3+AT$51*$D27*AT$3+AT$52*$E27*AT$3,IF($A27+$H$3*38=AT$7,AT$49*$B27*AT$3+AT$50*$C27*AT$3+AT$51*$D27*AT$3+AT$52*$E27*AT$3,IF($A27+$H$3*39=AT$7,AT$49*$B27*AT$3+AT$50*$C27*AT$3+AT$51*$D27*AT$3+AT$52*$E27*AT$3,IF($A27+$H$3*40=AT$7,AT$49*$B27*AT$3+AT$50*$C27*AT$3+AT$51*$D27*AT$3+AT$52*$E27*AT$3,0)))))))))))))))))))))))))))))))))))))))))*Warranty!$AC$47</f>
        <v>1291.3863428179816</v>
      </c>
      <c r="AU27" s="124">
        <f>IF($A27=AU$7,AU$49*$B27+AU$50*$C27+AU$51*$D27+AU$52*$E27,IF($A27+$H$3=AU$7,$A$5*$B27*AU$3+$B$5*$C27*AU$3+$C$5*$D27*AU$3+$D$5*$E27*AU$3,IF($A27+$H$3*2=AU$7,$A$5*$B27*AU$3+$B$5*$C27*AU$3+$C$5*$D27*AU$3+$D$5*$E27*AU$3,IF($A27+$H$3*3=AU$7,$A$5*$B27*AU$3+$B$5*$C27*AU$3+$C$5*$D27*AU$3+$D$5*$E27*AU$3,IF($A27+$H$3*4=AU$7,$A$5*$B27*AU$3+$B$5*$C27*AU$3+$C$5*$D27*AU$3+$D$5*$E27*AU$3,IF($A27+$H$3*5=AU$7,$A$5*$B27*AU$3+$B$5*$C27*AU$3+$C$5*$D27*AU$3+$D$5*$E27*AU$3,IF($A27+$H$3*6=AU$7,$A$5*$B27*AU$3+$B$5*$C27*AU$3+$C$5*$D27*AU$3+$D$5*$E27*AU$3,IF($A27+$H$3*7=AU$7,$A$5*$B27*AU$3+$B$5*$C27*AU$3+$C$5*$D27*AU$3+$D$5*$E27*AU$3,IF($A27+$H$3*8=AU$7,$A$5*$B27*AU$3+$B$5*$C27*AU$3+$C$5*$D27*AU$3+$D$5*$E27*AU$3,IF($A27+$H$3*9=AU$7,$A$5*$B27*AU$3+$B$5*$C27*AU$3+$C$5*$D27*AU$3+$D$5*$E27*AU$3,IF($A27+$H$3*10=AU$7,$A$5*$B27*AU$3+$B$5*$C27*AU$3+$C$5*$D27*AU$3+$D$5*$E27*AU$3,IF($A27+$H$3*11=AU$7,AU$55*$B27*AU$3+AU$56*$C27*AU$3+AU$57*$D27*AU$3+AU$58*$E27*AU$3,IF($A27+$H$3*12=AU$7,AU$55*$B27*AU$3+AU$56*$C27*AU$3+AU$57*$D27*AU$3+AU$58*$E27*AU$3,IF($A27+$H$3*13=AU$7,AU$55*$B27*AU$3+AU$56*$C27*AU$3+AU$57*$D27*AU$3+AU$58*$E27*AU$3,IF($A27+$H$3*14=AU$7,AU$55*$B27*AU$3+AU$56*$C27*AU$3+AU$57*$D27*AU$3+AU$58*$E27*AU$3,IF($A27+$H$3*15=AU$7,AU$55*$B27*AU$3+AU$56*$C27*AU$3+AU$57*$D27*AU$3+AU$58*$E27*AU$3,IF($A27+$H$3*16=AU$7,AU$60*$B27*AU$3+AU$61*$C27*AU$3+AU$62*$D27*AU$3+AU$63*$E27*AU$3,IF($A27+$H$3*17=AU$7,AU$60*$B27*AU$3+AU$61*$C27*AU$3+AU$62*$D27*AU$3+AU$63*$E27*AU$3,IF($A27+$H$3*18=AU$7,AU$60*$B27*AU$3+AU$61*$C27*AU$3+AU$62*$D27*AU$3+AU$63*$E27*AU$3,IF($A27+$H$3*19=AU$7,AU$60*$B27*AU$3+AU$61*$C27*AU$3+AU$62*$D27*AU$3+AU$63*$E27*AU$3,IF($A27+$H$3*20=AU$7,AU$60*$B27*AU$3+AU$61*$C27*AU$3+AU$62*$D27*AU$3+AU$63*$E27*AU$3,IF($A27+$H$3*21=AU$7,AU$49*$B27*AU$3+AU$50*$C27*AU$3+AU$51*$D27*AU$3+AU$52*$E27*AU$3,IF($A27+$H$3*22=AU$7,AU$49*$B27*AU$3+AU$50*$C27*AU$3+AU$51*$D27*AU$3+AU$52*$E27*AU$3,IF($A27+$H$3*23=AU$7,AU$49*$B27*AU$3+AU$50*$C27*AU$3+AU$51*$D27*AU$3+AU$52*$E27*AU$3,IF($A27+$H$3*24=AU$7,AU$49*$B27*AU$3+AU$50*$C27*AU$3+AU$51*$D27*AU$3+AU$52*$E27*AU$3,IF($A27+$H$3*25=AU$7,AU$49*$B27*AU$3+AU$50*$C27*AU$3+AU$51*$D27*AU$3+AU$52*$E27*AU$3,IF($A27+$H$3*26=AU$7,AU$49*$B27*AU$3+AU$50*$C27*AU$3+AU$51*$D27*AU$3+AU$52*$E27*AU$3,IF($A27+$H$3*27=AU$7,AU$49*$B27*AU$3+AU$50*$C27*AU$3+AU$51*$D27*AU$3+AU$52*$E27*AU$3,IF($A27+$H$3*28=AU$7,AU$49*$B27*AU$3+AU$50*$C27*AU$3+AU$51*$D27*AU$3+AU$52*$E27*AU$3,IF($A27+$H$3*29=AU$7,AU$49*$B27*AU$3+AU$50*$C27*AU$3+AU$51*$D27*AU$3+AU$52*$E27*AU$3,IF($A27+$H$3*30=AU$7,AU$49*$B27*AU$3+AU$50*$C27*AU$3+AU$51*$D27*AU$3+AU$52*$E27*AU$3,IF($A27+$H$3*31=AU$7,AU$49*$B27*AU$3+AU$50*$C27*AU$3+AU$51*$D27*AU$3+AU$52*$E27*AU$3,IF($A27+$H$3*32=AU$7,AU$49*$B27*AU$3+AU$50*$C27*AU$3+AU$51*$D27*AU$3+AU$52*$E27*AU$3,IF($A27+$H$3*33=AU$7,AU$49*$B27*AU$3+AU$50*$C27*AU$3+AU$51*$D27*AU$3+AU$52*$E27*AU$3,IF($A27+$H$3*34=AU$7,AU$49*$B27*AU$3+AU$50*$C27*AU$3+AU$51*$D27*AU$3+AU$52*$E27*AU$3,IF($A27+$H$3*35=AU$7,AU$49*$B27*AU$3+AU$50*$C27*AU$3+AU$51*$D27*AU$3+AU$52*$E27*AU$3,IF($A27+$H$3*36=AU$7,AU$49*$B27*AU$3+AU$50*$C27*AU$3+AU$51*$D27*AU$3+AU$52*$E27*AU$3,IF($A27+$H$3*37=AU$7,AU$49*$B27*AU$3+AU$50*$C27*AU$3+AU$51*$D27*AU$3+AU$52*$E27*AU$3,IF($A27+$H$3*38=AU$7,AU$49*$B27*AU$3+AU$50*$C27*AU$3+AU$51*$D27*AU$3+AU$52*$E27*AU$3,IF($A27+$H$3*39=AU$7,AU$49*$B27*AU$3+AU$50*$C27*AU$3+AU$51*$D27*AU$3+AU$52*$E27*AU$3,IF($A27+$H$3*40=AU$7,AU$49*$B27*AU$3+AU$50*$C27*AU$3+AU$51*$D27*AU$3+AU$52*$E27*AU$3,0)))))))))))))))))))))))))))))))))))))))))*Warranty!$AC$47</f>
        <v>1291.3863428179816</v>
      </c>
      <c r="AV27" s="124">
        <f>IF($A27=AV$7,AV$49*$B27+AV$50*$C27+AV$51*$D27+AV$52*$E27,IF($A27+$H$3=AV$7,$A$5*$B27*AV$3+$B$5*$C27*AV$3+$C$5*$D27*AV$3+$D$5*$E27*AV$3,IF($A27+$H$3*2=AV$7,$A$5*$B27*AV$3+$B$5*$C27*AV$3+$C$5*$D27*AV$3+$D$5*$E27*AV$3,IF($A27+$H$3*3=AV$7,$A$5*$B27*AV$3+$B$5*$C27*AV$3+$C$5*$D27*AV$3+$D$5*$E27*AV$3,IF($A27+$H$3*4=AV$7,$A$5*$B27*AV$3+$B$5*$C27*AV$3+$C$5*$D27*AV$3+$D$5*$E27*AV$3,IF($A27+$H$3*5=AV$7,$A$5*$B27*AV$3+$B$5*$C27*AV$3+$C$5*$D27*AV$3+$D$5*$E27*AV$3,IF($A27+$H$3*6=AV$7,$A$5*$B27*AV$3+$B$5*$C27*AV$3+$C$5*$D27*AV$3+$D$5*$E27*AV$3,IF($A27+$H$3*7=AV$7,$A$5*$B27*AV$3+$B$5*$C27*AV$3+$C$5*$D27*AV$3+$D$5*$E27*AV$3,IF($A27+$H$3*8=AV$7,$A$5*$B27*AV$3+$B$5*$C27*AV$3+$C$5*$D27*AV$3+$D$5*$E27*AV$3,IF($A27+$H$3*9=AV$7,$A$5*$B27*AV$3+$B$5*$C27*AV$3+$C$5*$D27*AV$3+$D$5*$E27*AV$3,IF($A27+$H$3*10=AV$7,$A$5*$B27*AV$3+$B$5*$C27*AV$3+$C$5*$D27*AV$3+$D$5*$E27*AV$3,IF($A27+$H$3*11=AV$7,AV$55*$B27*AV$3+AV$56*$C27*AV$3+AV$57*$D27*AV$3+AV$58*$E27*AV$3,IF($A27+$H$3*12=AV$7,AV$55*$B27*AV$3+AV$56*$C27*AV$3+AV$57*$D27*AV$3+AV$58*$E27*AV$3,IF($A27+$H$3*13=AV$7,AV$55*$B27*AV$3+AV$56*$C27*AV$3+AV$57*$D27*AV$3+AV$58*$E27*AV$3,IF($A27+$H$3*14=AV$7,AV$55*$B27*AV$3+AV$56*$C27*AV$3+AV$57*$D27*AV$3+AV$58*$E27*AV$3,IF($A27+$H$3*15=AV$7,AV$55*$B27*AV$3+AV$56*$C27*AV$3+AV$57*$D27*AV$3+AV$58*$E27*AV$3,IF($A27+$H$3*16=AV$7,AV$60*$B27*AV$3+AV$61*$C27*AV$3+AV$62*$D27*AV$3+AV$63*$E27*AV$3,IF($A27+$H$3*17=AV$7,AV$60*$B27*AV$3+AV$61*$C27*AV$3+AV$62*$D27*AV$3+AV$63*$E27*AV$3,IF($A27+$H$3*18=AV$7,AV$60*$B27*AV$3+AV$61*$C27*AV$3+AV$62*$D27*AV$3+AV$63*$E27*AV$3,IF($A27+$H$3*19=AV$7,AV$60*$B27*AV$3+AV$61*$C27*AV$3+AV$62*$D27*AV$3+AV$63*$E27*AV$3,IF($A27+$H$3*20=AV$7,AV$60*$B27*AV$3+AV$61*$C27*AV$3+AV$62*$D27*AV$3+AV$63*$E27*AV$3,IF($A27+$H$3*21=AV$7,AV$49*$B27*AV$3+AV$50*$C27*AV$3+AV$51*$D27*AV$3+AV$52*$E27*AV$3,IF($A27+$H$3*22=AV$7,AV$49*$B27*AV$3+AV$50*$C27*AV$3+AV$51*$D27*AV$3+AV$52*$E27*AV$3,IF($A27+$H$3*23=AV$7,AV$49*$B27*AV$3+AV$50*$C27*AV$3+AV$51*$D27*AV$3+AV$52*$E27*AV$3,IF($A27+$H$3*24=AV$7,AV$49*$B27*AV$3+AV$50*$C27*AV$3+AV$51*$D27*AV$3+AV$52*$E27*AV$3,IF($A27+$H$3*25=AV$7,AV$49*$B27*AV$3+AV$50*$C27*AV$3+AV$51*$D27*AV$3+AV$52*$E27*AV$3,IF($A27+$H$3*26=AV$7,AV$49*$B27*AV$3+AV$50*$C27*AV$3+AV$51*$D27*AV$3+AV$52*$E27*AV$3,IF($A27+$H$3*27=AV$7,AV$49*$B27*AV$3+AV$50*$C27*AV$3+AV$51*$D27*AV$3+AV$52*$E27*AV$3,IF($A27+$H$3*28=AV$7,AV$49*$B27*AV$3+AV$50*$C27*AV$3+AV$51*$D27*AV$3+AV$52*$E27*AV$3,IF($A27+$H$3*29=AV$7,AV$49*$B27*AV$3+AV$50*$C27*AV$3+AV$51*$D27*AV$3+AV$52*$E27*AV$3,IF($A27+$H$3*30=AV$7,AV$49*$B27*AV$3+AV$50*$C27*AV$3+AV$51*$D27*AV$3+AV$52*$E27*AV$3,IF($A27+$H$3*31=AV$7,AV$49*$B27*AV$3+AV$50*$C27*AV$3+AV$51*$D27*AV$3+AV$52*$E27*AV$3,IF($A27+$H$3*32=AV$7,AV$49*$B27*AV$3+AV$50*$C27*AV$3+AV$51*$D27*AV$3+AV$52*$E27*AV$3,IF($A27+$H$3*33=AV$7,AV$49*$B27*AV$3+AV$50*$C27*AV$3+AV$51*$D27*AV$3+AV$52*$E27*AV$3,IF($A27+$H$3*34=AV$7,AV$49*$B27*AV$3+AV$50*$C27*AV$3+AV$51*$D27*AV$3+AV$52*$E27*AV$3,IF($A27+$H$3*35=AV$7,AV$49*$B27*AV$3+AV$50*$C27*AV$3+AV$51*$D27*AV$3+AV$52*$E27*AV$3,IF($A27+$H$3*36=AV$7,AV$49*$B27*AV$3+AV$50*$C27*AV$3+AV$51*$D27*AV$3+AV$52*$E27*AV$3,IF($A27+$H$3*37=AV$7,AV$49*$B27*AV$3+AV$50*$C27*AV$3+AV$51*$D27*AV$3+AV$52*$E27*AV$3,IF($A27+$H$3*38=AV$7,AV$49*$B27*AV$3+AV$50*$C27*AV$3+AV$51*$D27*AV$3+AV$52*$E27*AV$3,IF($A27+$H$3*39=AV$7,AV$49*$B27*AV$3+AV$50*$C27*AV$3+AV$51*$D27*AV$3+AV$52*$E27*AV$3,IF($A27+$H$3*40=AV$7,AV$49*$B27*AV$3+AV$50*$C27*AV$3+AV$51*$D27*AV$3+AV$52*$E27*AV$3,0)))))))))))))))))))))))))))))))))))))))))*Warranty!$AC$47</f>
        <v>1291.3863428179816</v>
      </c>
      <c r="AW27" s="124">
        <f>IF($A27=AW$7,AW$49*$B27+AW$50*$C27+AW$51*$D27+AW$52*$E27,IF($A27+$H$3=AW$7,$A$5*$B27*AW$3+$B$5*$C27*AW$3+$C$5*$D27*AW$3+$D$5*$E27*AW$3,IF($A27+$H$3*2=AW$7,$A$5*$B27*AW$3+$B$5*$C27*AW$3+$C$5*$D27*AW$3+$D$5*$E27*AW$3,IF($A27+$H$3*3=AW$7,$A$5*$B27*AW$3+$B$5*$C27*AW$3+$C$5*$D27*AW$3+$D$5*$E27*AW$3,IF($A27+$H$3*4=AW$7,$A$5*$B27*AW$3+$B$5*$C27*AW$3+$C$5*$D27*AW$3+$D$5*$E27*AW$3,IF($A27+$H$3*5=AW$7,$A$5*$B27*AW$3+$B$5*$C27*AW$3+$C$5*$D27*AW$3+$D$5*$E27*AW$3,IF($A27+$H$3*6=AW$7,$A$5*$B27*AW$3+$B$5*$C27*AW$3+$C$5*$D27*AW$3+$D$5*$E27*AW$3,IF($A27+$H$3*7=AW$7,$A$5*$B27*AW$3+$B$5*$C27*AW$3+$C$5*$D27*AW$3+$D$5*$E27*AW$3,IF($A27+$H$3*8=AW$7,$A$5*$B27*AW$3+$B$5*$C27*AW$3+$C$5*$D27*AW$3+$D$5*$E27*AW$3,IF($A27+$H$3*9=AW$7,$A$5*$B27*AW$3+$B$5*$C27*AW$3+$C$5*$D27*AW$3+$D$5*$E27*AW$3,IF($A27+$H$3*10=AW$7,$A$5*$B27*AW$3+$B$5*$C27*AW$3+$C$5*$D27*AW$3+$D$5*$E27*AW$3,IF($A27+$H$3*11=AW$7,AW$55*$B27*AW$3+AW$56*$C27*AW$3+AW$57*$D27*AW$3+AW$58*$E27*AW$3,IF($A27+$H$3*12=AW$7,AW$55*$B27*AW$3+AW$56*$C27*AW$3+AW$57*$D27*AW$3+AW$58*$E27*AW$3,IF($A27+$H$3*13=AW$7,AW$55*$B27*AW$3+AW$56*$C27*AW$3+AW$57*$D27*AW$3+AW$58*$E27*AW$3,IF($A27+$H$3*14=AW$7,AW$55*$B27*AW$3+AW$56*$C27*AW$3+AW$57*$D27*AW$3+AW$58*$E27*AW$3,IF($A27+$H$3*15=AW$7,AW$55*$B27*AW$3+AW$56*$C27*AW$3+AW$57*$D27*AW$3+AW$58*$E27*AW$3,IF($A27+$H$3*16=AW$7,AW$60*$B27*AW$3+AW$61*$C27*AW$3+AW$62*$D27*AW$3+AW$63*$E27*AW$3,IF($A27+$H$3*17=AW$7,AW$60*$B27*AW$3+AW$61*$C27*AW$3+AW$62*$D27*AW$3+AW$63*$E27*AW$3,IF($A27+$H$3*18=AW$7,AW$60*$B27*AW$3+AW$61*$C27*AW$3+AW$62*$D27*AW$3+AW$63*$E27*AW$3,IF($A27+$H$3*19=AW$7,AW$60*$B27*AW$3+AW$61*$C27*AW$3+AW$62*$D27*AW$3+AW$63*$E27*AW$3,IF($A27+$H$3*20=AW$7,AW$60*$B27*AW$3+AW$61*$C27*AW$3+AW$62*$D27*AW$3+AW$63*$E27*AW$3,IF($A27+$H$3*21=AW$7,AW$49*$B27*AW$3+AW$50*$C27*AW$3+AW$51*$D27*AW$3+AW$52*$E27*AW$3,IF($A27+$H$3*22=AW$7,AW$49*$B27*AW$3+AW$50*$C27*AW$3+AW$51*$D27*AW$3+AW$52*$E27*AW$3,IF($A27+$H$3*23=AW$7,AW$49*$B27*AW$3+AW$50*$C27*AW$3+AW$51*$D27*AW$3+AW$52*$E27*AW$3,IF($A27+$H$3*24=AW$7,AW$49*$B27*AW$3+AW$50*$C27*AW$3+AW$51*$D27*AW$3+AW$52*$E27*AW$3,IF($A27+$H$3*25=AW$7,AW$49*$B27*AW$3+AW$50*$C27*AW$3+AW$51*$D27*AW$3+AW$52*$E27*AW$3,IF($A27+$H$3*26=AW$7,AW$49*$B27*AW$3+AW$50*$C27*AW$3+AW$51*$D27*AW$3+AW$52*$E27*AW$3,IF($A27+$H$3*27=AW$7,AW$49*$B27*AW$3+AW$50*$C27*AW$3+AW$51*$D27*AW$3+AW$52*$E27*AW$3,IF($A27+$H$3*28=AW$7,AW$49*$B27*AW$3+AW$50*$C27*AW$3+AW$51*$D27*AW$3+AW$52*$E27*AW$3,IF($A27+$H$3*29=AW$7,AW$49*$B27*AW$3+AW$50*$C27*AW$3+AW$51*$D27*AW$3+AW$52*$E27*AW$3,IF($A27+$H$3*30=AW$7,AW$49*$B27*AW$3+AW$50*$C27*AW$3+AW$51*$D27*AW$3+AW$52*$E27*AW$3,IF($A27+$H$3*31=AW$7,AW$49*$B27*AW$3+AW$50*$C27*AW$3+AW$51*$D27*AW$3+AW$52*$E27*AW$3,IF($A27+$H$3*32=AW$7,AW$49*$B27*AW$3+AW$50*$C27*AW$3+AW$51*$D27*AW$3+AW$52*$E27*AW$3,IF($A27+$H$3*33=AW$7,AW$49*$B27*AW$3+AW$50*$C27*AW$3+AW$51*$D27*AW$3+AW$52*$E27*AW$3,IF($A27+$H$3*34=AW$7,AW$49*$B27*AW$3+AW$50*$C27*AW$3+AW$51*$D27*AW$3+AW$52*$E27*AW$3,IF($A27+$H$3*35=AW$7,AW$49*$B27*AW$3+AW$50*$C27*AW$3+AW$51*$D27*AW$3+AW$52*$E27*AW$3,IF($A27+$H$3*36=AW$7,AW$49*$B27*AW$3+AW$50*$C27*AW$3+AW$51*$D27*AW$3+AW$52*$E27*AW$3,IF($A27+$H$3*37=AW$7,AW$49*$B27*AW$3+AW$50*$C27*AW$3+AW$51*$D27*AW$3+AW$52*$E27*AW$3,IF($A27+$H$3*38=AW$7,AW$49*$B27*AW$3+AW$50*$C27*AW$3+AW$51*$D27*AW$3+AW$52*$E27*AW$3,IF($A27+$H$3*39=AW$7,AW$49*$B27*AW$3+AW$50*$C27*AW$3+AW$51*$D27*AW$3+AW$52*$E27*AW$3,IF($A27+$H$3*40=AW$7,AW$49*$B27*AW$3+AW$50*$C27*AW$3+AW$51*$D27*AW$3+AW$52*$E27*AW$3,0)))))))))))))))))))))))))))))))))))))))))*Warranty!$AC$47</f>
        <v>1291.3863428179816</v>
      </c>
      <c r="AX27" s="180">
        <f t="shared" si="1"/>
        <v>519794.68059408985</v>
      </c>
    </row>
    <row r="28" spans="1:50" x14ac:dyDescent="0.2">
      <c r="A28" s="175">
        <f>'QUANTITIES - ALT 2'!A24</f>
        <v>2041</v>
      </c>
      <c r="B28" s="181">
        <f>'QUANTITIES - ALT 1'!L24</f>
        <v>1046</v>
      </c>
      <c r="C28" s="181">
        <f>'QUANTITIES - ALT 1'!M24</f>
        <v>130</v>
      </c>
      <c r="D28" s="181">
        <f>'QUANTITIES - ALT 1'!N24</f>
        <v>34</v>
      </c>
      <c r="E28" s="181">
        <f>'QUANTITIES - ALT 1'!O24</f>
        <v>10</v>
      </c>
      <c r="F28" s="177">
        <f t="shared" si="2"/>
        <v>1220</v>
      </c>
      <c r="G28" s="171"/>
      <c r="H28" s="182">
        <f t="shared" si="11"/>
        <v>437228.84098400001</v>
      </c>
      <c r="I28" s="181">
        <f t="shared" si="12"/>
        <v>52833.144519999994</v>
      </c>
      <c r="J28" s="181">
        <f t="shared" si="13"/>
        <v>18091.920335999996</v>
      </c>
      <c r="K28" s="181">
        <f t="shared" si="14"/>
        <v>5183.8430399999997</v>
      </c>
      <c r="L28" s="183">
        <f t="shared" si="4"/>
        <v>513337.74887999997</v>
      </c>
      <c r="N28" s="158">
        <f t="shared" si="5"/>
        <v>0</v>
      </c>
      <c r="O28" s="158">
        <f t="shared" si="5"/>
        <v>0</v>
      </c>
      <c r="P28" s="158">
        <f t="shared" si="5"/>
        <v>0</v>
      </c>
      <c r="Q28" s="124">
        <f t="shared" si="5"/>
        <v>0</v>
      </c>
      <c r="R28" s="124">
        <f t="shared" si="8"/>
        <v>0</v>
      </c>
      <c r="S28" s="124">
        <f t="shared" si="15"/>
        <v>0</v>
      </c>
      <c r="T28" s="124">
        <f t="shared" si="18"/>
        <v>0</v>
      </c>
      <c r="U28" s="124">
        <f t="shared" si="21"/>
        <v>0</v>
      </c>
      <c r="V28" s="124">
        <f t="shared" si="24"/>
        <v>0</v>
      </c>
      <c r="W28" s="124">
        <f t="shared" si="27"/>
        <v>0</v>
      </c>
      <c r="X28" s="124">
        <f t="shared" si="30"/>
        <v>0</v>
      </c>
      <c r="Y28" s="124">
        <f t="shared" si="32"/>
        <v>0</v>
      </c>
      <c r="Z28" s="124">
        <f t="shared" si="34"/>
        <v>0</v>
      </c>
      <c r="AA28" s="124">
        <f t="shared" si="36"/>
        <v>0</v>
      </c>
      <c r="AB28" s="124">
        <f t="shared" si="38"/>
        <v>0</v>
      </c>
      <c r="AC28" s="124">
        <f t="shared" si="40"/>
        <v>0</v>
      </c>
      <c r="AD28" s="124">
        <f t="shared" si="42"/>
        <v>0</v>
      </c>
      <c r="AE28" s="124">
        <f t="shared" si="44"/>
        <v>0</v>
      </c>
      <c r="AF28" s="124">
        <f t="shared" si="46"/>
        <v>0</v>
      </c>
      <c r="AG28" s="124">
        <f t="shared" si="48"/>
        <v>0</v>
      </c>
      <c r="AH28" s="124">
        <f t="shared" si="50"/>
        <v>0</v>
      </c>
      <c r="AI28" s="124">
        <f t="shared" ref="AI28:AI45" si="52">IF($A28=AI$7,AI$49*$B28+AI$50*$C28+AI$51*$D28+AI$52*$E28,IF($A28+$H$3=AI$7,$A$5*$B28*AI$3+$B$5*$C28*AI$3+$C$5*$D28*AI$3+$D$5*$E28*AI$3,IF($A28+$H$3*2=AI$7,$A$5*$B28*AI$3+$B$5*$C28*AI$3+$C$5*$D28*AI$3+$D$5*$E28*AI$3,IF($A28+$H$3*3=AI$7,$A$5*$B28*AI$3+$B$5*$C28*AI$3+$C$5*$D28*AI$3+$D$5*$E28*AI$3,IF($A28+$H$3*4=AI$7,$A$5*$B28*AI$3+$B$5*$C28*AI$3+$C$5*$D28*AI$3+$D$5*$E28*AI$3,IF($A28+$H$3*5=AI$7,$A$5*$B28*AI$3+$B$5*$C28*AI$3+$C$5*$D28*AI$3+$D$5*$E28*AI$3,IF($A28+$H$3*6=AI$7,$A$5*$B28*AI$3+$B$5*$C28*AI$3+$C$5*$D28*AI$3+$D$5*$E28*AI$3,IF($A28+$H$3*7=AI$7,$A$5*$B28*AI$3+$B$5*$C28*AI$3+$C$5*$D28*AI$3+$D$5*$E28*AI$3,IF($A28+$H$3*8=AI$7,$A$5*$B28*AI$3+$B$5*$C28*AI$3+$C$5*$D28*AI$3+$D$5*$E28*AI$3,IF($A28+$H$3*9=AI$7,$A$5*$B28*AI$3+$B$5*$C28*AI$3+$C$5*$D28*AI$3+$D$5*$E28*AI$3,IF($A28+$H$3*10=AI$7,$A$5*$B28*AI$3+$B$5*$C28*AI$3+$C$5*$D28*AI$3+$D$5*$E28*AI$3,IF($A28+$H$3*11=AI$7,AI$55*$B28*AI$3+AI$56*$C28*AI$3+AI$57*$D28*AI$3+AI$58*$E28*AI$3,IF($A28+$H$3*12=AI$7,AI$55*$B28*AI$3+AI$56*$C28*AI$3+AI$57*$D28*AI$3+AI$58*$E28*AI$3,IF($A28+$H$3*13=AI$7,AI$55*$B28*AI$3+AI$56*$C28*AI$3+AI$57*$D28*AI$3+AI$58*$E28*AI$3,IF($A28+$H$3*14=AI$7,AI$55*$B28*AI$3+AI$56*$C28*AI$3+AI$57*$D28*AI$3+AI$58*$E28*AI$3,IF($A28+$H$3*15=AI$7,AI$55*$B28*AI$3+AI$56*$C28*AI$3+AI$57*$D28*AI$3+AI$58*$E28*AI$3,IF($A28+$H$3*16=AI$7,AI$60*$B28*AI$3+AI$61*$C28*AI$3+AI$62*$D28*AI$3+AI$63*$E28*AI$3,IF($A28+$H$3*17=AI$7,AI$60*$B28*AI$3+AI$61*$C28*AI$3+AI$62*$D28*AI$3+AI$63*$E28*AI$3,IF($A28+$H$3*18=AI$7,AI$60*$B28*AI$3+AI$61*$C28*AI$3+AI$62*$D28*AI$3+AI$63*$E28*AI$3,IF($A28+$H$3*19=AI$7,AI$60*$B28*AI$3+AI$61*$C28*AI$3+AI$62*$D28*AI$3+AI$63*$E28*AI$3,IF($A28+$H$3*20=AI$7,AI$60*$B28*AI$3+AI$61*$C28*AI$3+AI$62*$D28*AI$3+AI$63*$E28*AI$3,IF($A28+$H$3*21=AI$7,AI$49*$B28*AI$3+AI$50*$C28*AI$3+AI$51*$D28*AI$3+AI$52*$E28*AI$3,IF($A28+$H$3*22=AI$7,AI$49*$B28*AI$3+AI$50*$C28*AI$3+AI$51*$D28*AI$3+AI$52*$E28*AI$3,IF($A28+$H$3*23=AI$7,AI$49*$B28*AI$3+AI$50*$C28*AI$3+AI$51*$D28*AI$3+AI$52*$E28*AI$3,IF($A28+$H$3*24=AI$7,AI$49*$B28*AI$3+AI$50*$C28*AI$3+AI$51*$D28*AI$3+AI$52*$E28*AI$3,IF($A28+$H$3*25=AI$7,AI$49*$B28*AI$3+AI$50*$C28*AI$3+AI$51*$D28*AI$3+AI$52*$E28*AI$3,IF($A28+$H$3*26=AI$7,AI$49*$B28*AI$3+AI$50*$C28*AI$3+AI$51*$D28*AI$3+AI$52*$E28*AI$3,IF($A28+$H$3*27=AI$7,AI$49*$B28*AI$3+AI$50*$C28*AI$3+AI$51*$D28*AI$3+AI$52*$E28*AI$3,IF($A28+$H$3*28=AI$7,AI$49*$B28*AI$3+AI$50*$C28*AI$3+AI$51*$D28*AI$3+AI$52*$E28*AI$3,IF($A28+$H$3*29=AI$7,AI$49*$B28*AI$3+AI$50*$C28*AI$3+AI$51*$D28*AI$3+AI$52*$E28*AI$3,IF($A28+$H$3*30=AI$7,AI$49*$B28*AI$3+AI$50*$C28*AI$3+AI$51*$D28*AI$3+AI$52*$E28*AI$3,IF($A28+$H$3*31=AI$7,AI$49*$B28*AI$3+AI$50*$C28*AI$3+AI$51*$D28*AI$3+AI$52*$E28*AI$3,IF($A28+$H$3*32=AI$7,AI$49*$B28*AI$3+AI$50*$C28*AI$3+AI$51*$D28*AI$3+AI$52*$E28*AI$3,IF($A28+$H$3*33=AI$7,AI$49*$B28*AI$3+AI$50*$C28*AI$3+AI$51*$D28*AI$3+AI$52*$E28*AI$3,IF($A28+$H$3*34=AI$7,AI$49*$B28*AI$3+AI$50*$C28*AI$3+AI$51*$D28*AI$3+AI$52*$E28*AI$3,IF($A28+$H$3*35=AI$7,AI$49*$B28*AI$3+AI$50*$C28*AI$3+AI$51*$D28*AI$3+AI$52*$E28*AI$3,IF($A28+$H$3*36=AI$7,AI$49*$B28*AI$3+AI$50*$C28*AI$3+AI$51*$D28*AI$3+AI$52*$E28*AI$3,IF($A28+$H$3*37=AI$7,AI$49*$B28*AI$3+AI$50*$C28*AI$3+AI$51*$D28*AI$3+AI$52*$E28*AI$3,IF($A28+$H$3*38=AI$7,AI$49*$B28*AI$3+AI$50*$C28*AI$3+AI$51*$D28*AI$3+AI$52*$E28*AI$3,IF($A28+$H$3*39=AI$7,AI$49*$B28*AI$3+AI$50*$C28*AI$3+AI$51*$D28*AI$3+AI$52*$E28*AI$3,IF($A28+$H$3*40=AI$7,AI$49*$B28*AI$3+AI$50*$C28*AI$3+AI$51*$D28*AI$3+AI$52*$E28*AI$3,0)))))))))))))))))))))))))))))))))))))))))</f>
        <v>513337.74887999997</v>
      </c>
      <c r="AJ28" s="124">
        <f t="shared" ref="AJ28:AS28" si="53">IF($A28=AJ$7,AJ$49*$B28+AJ$50*$C28+AJ$51*$D28+AJ$52*$E28,IF($A28+$H$3=AJ$7,$A$5*$B28*AJ$3+$B$5*$C28*AJ$3+$C$5*$D28*AJ$3+$D$5*$E28*AJ$3,IF($A28+$H$3*2=AJ$7,$A$5*$B28*AJ$3+$B$5*$C28*AJ$3+$C$5*$D28*AJ$3+$D$5*$E28*AJ$3,IF($A28+$H$3*3=AJ$7,$A$5*$B28*AJ$3+$B$5*$C28*AJ$3+$C$5*$D28*AJ$3+$D$5*$E28*AJ$3,IF($A28+$H$3*4=AJ$7,$A$5*$B28*AJ$3+$B$5*$C28*AJ$3+$C$5*$D28*AJ$3+$D$5*$E28*AJ$3,IF($A28+$H$3*5=AJ$7,$A$5*$B28*AJ$3+$B$5*$C28*AJ$3+$C$5*$D28*AJ$3+$D$5*$E28*AJ$3,IF($A28+$H$3*6=AJ$7,$A$5*$B28*AJ$3+$B$5*$C28*AJ$3+$C$5*$D28*AJ$3+$D$5*$E28*AJ$3,IF($A28+$H$3*7=AJ$7,$A$5*$B28*AJ$3+$B$5*$C28*AJ$3+$C$5*$D28*AJ$3+$D$5*$E28*AJ$3,IF($A28+$H$3*8=AJ$7,$A$5*$B28*AJ$3+$B$5*$C28*AJ$3+$C$5*$D28*AJ$3+$D$5*$E28*AJ$3,IF($A28+$H$3*9=AJ$7,$A$5*$B28*AJ$3+$B$5*$C28*AJ$3+$C$5*$D28*AJ$3+$D$5*$E28*AJ$3,IF($A28+$H$3*10=AJ$7,$A$5*$B28*AJ$3+$B$5*$C28*AJ$3+$C$5*$D28*AJ$3+$D$5*$E28*AJ$3,IF($A28+$H$3*11=AJ$7,AJ$55*$B28*AJ$3+AJ$56*$C28*AJ$3+AJ$57*$D28*AJ$3+AJ$58*$E28*AJ$3,IF($A28+$H$3*12=AJ$7,AJ$55*$B28*AJ$3+AJ$56*$C28*AJ$3+AJ$57*$D28*AJ$3+AJ$58*$E28*AJ$3,IF($A28+$H$3*13=AJ$7,AJ$55*$B28*AJ$3+AJ$56*$C28*AJ$3+AJ$57*$D28*AJ$3+AJ$58*$E28*AJ$3,IF($A28+$H$3*14=AJ$7,AJ$55*$B28*AJ$3+AJ$56*$C28*AJ$3+AJ$57*$D28*AJ$3+AJ$58*$E28*AJ$3,IF($A28+$H$3*15=AJ$7,AJ$55*$B28*AJ$3+AJ$56*$C28*AJ$3+AJ$57*$D28*AJ$3+AJ$58*$E28*AJ$3,IF($A28+$H$3*16=AJ$7,AJ$60*$B28*AJ$3+AJ$61*$C28*AJ$3+AJ$62*$D28*AJ$3+AJ$63*$E28*AJ$3,IF($A28+$H$3*17=AJ$7,AJ$60*$B28*AJ$3+AJ$61*$C28*AJ$3+AJ$62*$D28*AJ$3+AJ$63*$E28*AJ$3,IF($A28+$H$3*18=AJ$7,AJ$60*$B28*AJ$3+AJ$61*$C28*AJ$3+AJ$62*$D28*AJ$3+AJ$63*$E28*AJ$3,IF($A28+$H$3*19=AJ$7,AJ$60*$B28*AJ$3+AJ$61*$C28*AJ$3+AJ$62*$D28*AJ$3+AJ$63*$E28*AJ$3,IF($A28+$H$3*20=AJ$7,AJ$60*$B28*AJ$3+AJ$61*$C28*AJ$3+AJ$62*$D28*AJ$3+AJ$63*$E28*AJ$3,IF($A28+$H$3*21=AJ$7,AJ$49*$B28*AJ$3+AJ$50*$C28*AJ$3+AJ$51*$D28*AJ$3+AJ$52*$E28*AJ$3,IF($A28+$H$3*22=AJ$7,AJ$49*$B28*AJ$3+AJ$50*$C28*AJ$3+AJ$51*$D28*AJ$3+AJ$52*$E28*AJ$3,IF($A28+$H$3*23=AJ$7,AJ$49*$B28*AJ$3+AJ$50*$C28*AJ$3+AJ$51*$D28*AJ$3+AJ$52*$E28*AJ$3,IF($A28+$H$3*24=AJ$7,AJ$49*$B28*AJ$3+AJ$50*$C28*AJ$3+AJ$51*$D28*AJ$3+AJ$52*$E28*AJ$3,IF($A28+$H$3*25=AJ$7,AJ$49*$B28*AJ$3+AJ$50*$C28*AJ$3+AJ$51*$D28*AJ$3+AJ$52*$E28*AJ$3,IF($A28+$H$3*26=AJ$7,AJ$49*$B28*AJ$3+AJ$50*$C28*AJ$3+AJ$51*$D28*AJ$3+AJ$52*$E28*AJ$3,IF($A28+$H$3*27=AJ$7,AJ$49*$B28*AJ$3+AJ$50*$C28*AJ$3+AJ$51*$D28*AJ$3+AJ$52*$E28*AJ$3,IF($A28+$H$3*28=AJ$7,AJ$49*$B28*AJ$3+AJ$50*$C28*AJ$3+AJ$51*$D28*AJ$3+AJ$52*$E28*AJ$3,IF($A28+$H$3*29=AJ$7,AJ$49*$B28*AJ$3+AJ$50*$C28*AJ$3+AJ$51*$D28*AJ$3+AJ$52*$E28*AJ$3,IF($A28+$H$3*30=AJ$7,AJ$49*$B28*AJ$3+AJ$50*$C28*AJ$3+AJ$51*$D28*AJ$3+AJ$52*$E28*AJ$3,IF($A28+$H$3*31=AJ$7,AJ$49*$B28*AJ$3+AJ$50*$C28*AJ$3+AJ$51*$D28*AJ$3+AJ$52*$E28*AJ$3,IF($A28+$H$3*32=AJ$7,AJ$49*$B28*AJ$3+AJ$50*$C28*AJ$3+AJ$51*$D28*AJ$3+AJ$52*$E28*AJ$3,IF($A28+$H$3*33=AJ$7,AJ$49*$B28*AJ$3+AJ$50*$C28*AJ$3+AJ$51*$D28*AJ$3+AJ$52*$E28*AJ$3,IF($A28+$H$3*34=AJ$7,AJ$49*$B28*AJ$3+AJ$50*$C28*AJ$3+AJ$51*$D28*AJ$3+AJ$52*$E28*AJ$3,IF($A28+$H$3*35=AJ$7,AJ$49*$B28*AJ$3+AJ$50*$C28*AJ$3+AJ$51*$D28*AJ$3+AJ$52*$E28*AJ$3,IF($A28+$H$3*36=AJ$7,AJ$49*$B28*AJ$3+AJ$50*$C28*AJ$3+AJ$51*$D28*AJ$3+AJ$52*$E28*AJ$3,IF($A28+$H$3*37=AJ$7,AJ$49*$B28*AJ$3+AJ$50*$C28*AJ$3+AJ$51*$D28*AJ$3+AJ$52*$E28*AJ$3,IF($A28+$H$3*38=AJ$7,AJ$49*$B28*AJ$3+AJ$50*$C28*AJ$3+AJ$51*$D28*AJ$3+AJ$52*$E28*AJ$3,IF($A28+$H$3*39=AJ$7,AJ$49*$B28*AJ$3+AJ$50*$C28*AJ$3+AJ$51*$D28*AJ$3+AJ$52*$E28*AJ$3,IF($A28+$H$3*40=AJ$7,AJ$49*$B28*AJ$3+AJ$50*$C28*AJ$3+AJ$51*$D28*AJ$3+AJ$52*$E28*AJ$3,0)))))))))))))))))))))))))))))))))))))))))*0</f>
        <v>0</v>
      </c>
      <c r="AK28" s="124">
        <f t="shared" si="53"/>
        <v>0</v>
      </c>
      <c r="AL28" s="124">
        <f t="shared" si="53"/>
        <v>0</v>
      </c>
      <c r="AM28" s="124">
        <f t="shared" si="53"/>
        <v>0</v>
      </c>
      <c r="AN28" s="124">
        <f t="shared" si="53"/>
        <v>0</v>
      </c>
      <c r="AO28" s="124">
        <f t="shared" si="53"/>
        <v>0</v>
      </c>
      <c r="AP28" s="124">
        <f t="shared" si="53"/>
        <v>0</v>
      </c>
      <c r="AQ28" s="124">
        <f t="shared" si="53"/>
        <v>0</v>
      </c>
      <c r="AR28" s="124">
        <f t="shared" si="53"/>
        <v>0</v>
      </c>
      <c r="AS28" s="124">
        <f t="shared" si="53"/>
        <v>0</v>
      </c>
      <c r="AT28" s="124">
        <f>IF($A28=AT$7,AT$49*$B28+AT$50*$C28+AT$51*$D28+AT$52*$E28,IF($A28+$H$3=AT$7,$A$5*$B28*AT$3+$B$5*$C28*AT$3+$C$5*$D28*AT$3+$D$5*$E28*AT$3,IF($A28+$H$3*2=AT$7,$A$5*$B28*AT$3+$B$5*$C28*AT$3+$C$5*$D28*AT$3+$D$5*$E28*AT$3,IF($A28+$H$3*3=AT$7,$A$5*$B28*AT$3+$B$5*$C28*AT$3+$C$5*$D28*AT$3+$D$5*$E28*AT$3,IF($A28+$H$3*4=AT$7,$A$5*$B28*AT$3+$B$5*$C28*AT$3+$C$5*$D28*AT$3+$D$5*$E28*AT$3,IF($A28+$H$3*5=AT$7,$A$5*$B28*AT$3+$B$5*$C28*AT$3+$C$5*$D28*AT$3+$D$5*$E28*AT$3,IF($A28+$H$3*6=AT$7,$A$5*$B28*AT$3+$B$5*$C28*AT$3+$C$5*$D28*AT$3+$D$5*$E28*AT$3,IF($A28+$H$3*7=AT$7,$A$5*$B28*AT$3+$B$5*$C28*AT$3+$C$5*$D28*AT$3+$D$5*$E28*AT$3,IF($A28+$H$3*8=AT$7,$A$5*$B28*AT$3+$B$5*$C28*AT$3+$C$5*$D28*AT$3+$D$5*$E28*AT$3,IF($A28+$H$3*9=AT$7,$A$5*$B28*AT$3+$B$5*$C28*AT$3+$C$5*$D28*AT$3+$D$5*$E28*AT$3,IF($A28+$H$3*10=AT$7,$A$5*$B28*AT$3+$B$5*$C28*AT$3+$C$5*$D28*AT$3+$D$5*$E28*AT$3,IF($A28+$H$3*11=AT$7,AT$55*$B28*AT$3+AT$56*$C28*AT$3+AT$57*$D28*AT$3+AT$58*$E28*AT$3,IF($A28+$H$3*12=AT$7,AT$55*$B28*AT$3+AT$56*$C28*AT$3+AT$57*$D28*AT$3+AT$58*$E28*AT$3,IF($A28+$H$3*13=AT$7,AT$55*$B28*AT$3+AT$56*$C28*AT$3+AT$57*$D28*AT$3+AT$58*$E28*AT$3,IF($A28+$H$3*14=AT$7,AT$55*$B28*AT$3+AT$56*$C28*AT$3+AT$57*$D28*AT$3+AT$58*$E28*AT$3,IF($A28+$H$3*15=AT$7,AT$55*$B28*AT$3+AT$56*$C28*AT$3+AT$57*$D28*AT$3+AT$58*$E28*AT$3,IF($A28+$H$3*16=AT$7,AT$60*$B28*AT$3+AT$61*$C28*AT$3+AT$62*$D28*AT$3+AT$63*$E28*AT$3,IF($A28+$H$3*17=AT$7,AT$60*$B28*AT$3+AT$61*$C28*AT$3+AT$62*$D28*AT$3+AT$63*$E28*AT$3,IF($A28+$H$3*18=AT$7,AT$60*$B28*AT$3+AT$61*$C28*AT$3+AT$62*$D28*AT$3+AT$63*$E28*AT$3,IF($A28+$H$3*19=AT$7,AT$60*$B28*AT$3+AT$61*$C28*AT$3+AT$62*$D28*AT$3+AT$63*$E28*AT$3,IF($A28+$H$3*20=AT$7,AT$60*$B28*AT$3+AT$61*$C28*AT$3+AT$62*$D28*AT$3+AT$63*$E28*AT$3,IF($A28+$H$3*21=AT$7,AT$49*$B28*AT$3+AT$50*$C28*AT$3+AT$51*$D28*AT$3+AT$52*$E28*AT$3,IF($A28+$H$3*22=AT$7,AT$49*$B28*AT$3+AT$50*$C28*AT$3+AT$51*$D28*AT$3+AT$52*$E28*AT$3,IF($A28+$H$3*23=AT$7,AT$49*$B28*AT$3+AT$50*$C28*AT$3+AT$51*$D28*AT$3+AT$52*$E28*AT$3,IF($A28+$H$3*24=AT$7,AT$49*$B28*AT$3+AT$50*$C28*AT$3+AT$51*$D28*AT$3+AT$52*$E28*AT$3,IF($A28+$H$3*25=AT$7,AT$49*$B28*AT$3+AT$50*$C28*AT$3+AT$51*$D28*AT$3+AT$52*$E28*AT$3,IF($A28+$H$3*26=AT$7,AT$49*$B28*AT$3+AT$50*$C28*AT$3+AT$51*$D28*AT$3+AT$52*$E28*AT$3,IF($A28+$H$3*27=AT$7,AT$49*$B28*AT$3+AT$50*$C28*AT$3+AT$51*$D28*AT$3+AT$52*$E28*AT$3,IF($A28+$H$3*28=AT$7,AT$49*$B28*AT$3+AT$50*$C28*AT$3+AT$51*$D28*AT$3+AT$52*$E28*AT$3,IF($A28+$H$3*29=AT$7,AT$49*$B28*AT$3+AT$50*$C28*AT$3+AT$51*$D28*AT$3+AT$52*$E28*AT$3,IF($A28+$H$3*30=AT$7,AT$49*$B28*AT$3+AT$50*$C28*AT$3+AT$51*$D28*AT$3+AT$52*$E28*AT$3,IF($A28+$H$3*31=AT$7,AT$49*$B28*AT$3+AT$50*$C28*AT$3+AT$51*$D28*AT$3+AT$52*$E28*AT$3,IF($A28+$H$3*32=AT$7,AT$49*$B28*AT$3+AT$50*$C28*AT$3+AT$51*$D28*AT$3+AT$52*$E28*AT$3,IF($A28+$H$3*33=AT$7,AT$49*$B28*AT$3+AT$50*$C28*AT$3+AT$51*$D28*AT$3+AT$52*$E28*AT$3,IF($A28+$H$3*34=AT$7,AT$49*$B28*AT$3+AT$50*$C28*AT$3+AT$51*$D28*AT$3+AT$52*$E28*AT$3,IF($A28+$H$3*35=AT$7,AT$49*$B28*AT$3+AT$50*$C28*AT$3+AT$51*$D28*AT$3+AT$52*$E28*AT$3,IF($A28+$H$3*36=AT$7,AT$49*$B28*AT$3+AT$50*$C28*AT$3+AT$51*$D28*AT$3+AT$52*$E28*AT$3,IF($A28+$H$3*37=AT$7,AT$49*$B28*AT$3+AT$50*$C28*AT$3+AT$51*$D28*AT$3+AT$52*$E28*AT$3,IF($A28+$H$3*38=AT$7,AT$49*$B28*AT$3+AT$50*$C28*AT$3+AT$51*$D28*AT$3+AT$52*$E28*AT$3,IF($A28+$H$3*39=AT$7,AT$49*$B28*AT$3+AT$50*$C28*AT$3+AT$51*$D28*AT$3+AT$52*$E28*AT$3,IF($A28+$H$3*40=AT$7,AT$49*$B28*AT$3+AT$50*$C28*AT$3+AT$51*$D28*AT$3+AT$52*$E28*AT$3,0)))))))))))))))))))))))))))))))))))))))))*Warranty!$AC$47</f>
        <v>1291.3863428179816</v>
      </c>
      <c r="AU28" s="124">
        <f>IF($A28=AU$7,AU$49*$B28+AU$50*$C28+AU$51*$D28+AU$52*$E28,IF($A28+$H$3=AU$7,$A$5*$B28*AU$3+$B$5*$C28*AU$3+$C$5*$D28*AU$3+$D$5*$E28*AU$3,IF($A28+$H$3*2=AU$7,$A$5*$B28*AU$3+$B$5*$C28*AU$3+$C$5*$D28*AU$3+$D$5*$E28*AU$3,IF($A28+$H$3*3=AU$7,$A$5*$B28*AU$3+$B$5*$C28*AU$3+$C$5*$D28*AU$3+$D$5*$E28*AU$3,IF($A28+$H$3*4=AU$7,$A$5*$B28*AU$3+$B$5*$C28*AU$3+$C$5*$D28*AU$3+$D$5*$E28*AU$3,IF($A28+$H$3*5=AU$7,$A$5*$B28*AU$3+$B$5*$C28*AU$3+$C$5*$D28*AU$3+$D$5*$E28*AU$3,IF($A28+$H$3*6=AU$7,$A$5*$B28*AU$3+$B$5*$C28*AU$3+$C$5*$D28*AU$3+$D$5*$E28*AU$3,IF($A28+$H$3*7=AU$7,$A$5*$B28*AU$3+$B$5*$C28*AU$3+$C$5*$D28*AU$3+$D$5*$E28*AU$3,IF($A28+$H$3*8=AU$7,$A$5*$B28*AU$3+$B$5*$C28*AU$3+$C$5*$D28*AU$3+$D$5*$E28*AU$3,IF($A28+$H$3*9=AU$7,$A$5*$B28*AU$3+$B$5*$C28*AU$3+$C$5*$D28*AU$3+$D$5*$E28*AU$3,IF($A28+$H$3*10=AU$7,$A$5*$B28*AU$3+$B$5*$C28*AU$3+$C$5*$D28*AU$3+$D$5*$E28*AU$3,IF($A28+$H$3*11=AU$7,AU$55*$B28*AU$3+AU$56*$C28*AU$3+AU$57*$D28*AU$3+AU$58*$E28*AU$3,IF($A28+$H$3*12=AU$7,AU$55*$B28*AU$3+AU$56*$C28*AU$3+AU$57*$D28*AU$3+AU$58*$E28*AU$3,IF($A28+$H$3*13=AU$7,AU$55*$B28*AU$3+AU$56*$C28*AU$3+AU$57*$D28*AU$3+AU$58*$E28*AU$3,IF($A28+$H$3*14=AU$7,AU$55*$B28*AU$3+AU$56*$C28*AU$3+AU$57*$D28*AU$3+AU$58*$E28*AU$3,IF($A28+$H$3*15=AU$7,AU$55*$B28*AU$3+AU$56*$C28*AU$3+AU$57*$D28*AU$3+AU$58*$E28*AU$3,IF($A28+$H$3*16=AU$7,AU$60*$B28*AU$3+AU$61*$C28*AU$3+AU$62*$D28*AU$3+AU$63*$E28*AU$3,IF($A28+$H$3*17=AU$7,AU$60*$B28*AU$3+AU$61*$C28*AU$3+AU$62*$D28*AU$3+AU$63*$E28*AU$3,IF($A28+$H$3*18=AU$7,AU$60*$B28*AU$3+AU$61*$C28*AU$3+AU$62*$D28*AU$3+AU$63*$E28*AU$3,IF($A28+$H$3*19=AU$7,AU$60*$B28*AU$3+AU$61*$C28*AU$3+AU$62*$D28*AU$3+AU$63*$E28*AU$3,IF($A28+$H$3*20=AU$7,AU$60*$B28*AU$3+AU$61*$C28*AU$3+AU$62*$D28*AU$3+AU$63*$E28*AU$3,IF($A28+$H$3*21=AU$7,AU$49*$B28*AU$3+AU$50*$C28*AU$3+AU$51*$D28*AU$3+AU$52*$E28*AU$3,IF($A28+$H$3*22=AU$7,AU$49*$B28*AU$3+AU$50*$C28*AU$3+AU$51*$D28*AU$3+AU$52*$E28*AU$3,IF($A28+$H$3*23=AU$7,AU$49*$B28*AU$3+AU$50*$C28*AU$3+AU$51*$D28*AU$3+AU$52*$E28*AU$3,IF($A28+$H$3*24=AU$7,AU$49*$B28*AU$3+AU$50*$C28*AU$3+AU$51*$D28*AU$3+AU$52*$E28*AU$3,IF($A28+$H$3*25=AU$7,AU$49*$B28*AU$3+AU$50*$C28*AU$3+AU$51*$D28*AU$3+AU$52*$E28*AU$3,IF($A28+$H$3*26=AU$7,AU$49*$B28*AU$3+AU$50*$C28*AU$3+AU$51*$D28*AU$3+AU$52*$E28*AU$3,IF($A28+$H$3*27=AU$7,AU$49*$B28*AU$3+AU$50*$C28*AU$3+AU$51*$D28*AU$3+AU$52*$E28*AU$3,IF($A28+$H$3*28=AU$7,AU$49*$B28*AU$3+AU$50*$C28*AU$3+AU$51*$D28*AU$3+AU$52*$E28*AU$3,IF($A28+$H$3*29=AU$7,AU$49*$B28*AU$3+AU$50*$C28*AU$3+AU$51*$D28*AU$3+AU$52*$E28*AU$3,IF($A28+$H$3*30=AU$7,AU$49*$B28*AU$3+AU$50*$C28*AU$3+AU$51*$D28*AU$3+AU$52*$E28*AU$3,IF($A28+$H$3*31=AU$7,AU$49*$B28*AU$3+AU$50*$C28*AU$3+AU$51*$D28*AU$3+AU$52*$E28*AU$3,IF($A28+$H$3*32=AU$7,AU$49*$B28*AU$3+AU$50*$C28*AU$3+AU$51*$D28*AU$3+AU$52*$E28*AU$3,IF($A28+$H$3*33=AU$7,AU$49*$B28*AU$3+AU$50*$C28*AU$3+AU$51*$D28*AU$3+AU$52*$E28*AU$3,IF($A28+$H$3*34=AU$7,AU$49*$B28*AU$3+AU$50*$C28*AU$3+AU$51*$D28*AU$3+AU$52*$E28*AU$3,IF($A28+$H$3*35=AU$7,AU$49*$B28*AU$3+AU$50*$C28*AU$3+AU$51*$D28*AU$3+AU$52*$E28*AU$3,IF($A28+$H$3*36=AU$7,AU$49*$B28*AU$3+AU$50*$C28*AU$3+AU$51*$D28*AU$3+AU$52*$E28*AU$3,IF($A28+$H$3*37=AU$7,AU$49*$B28*AU$3+AU$50*$C28*AU$3+AU$51*$D28*AU$3+AU$52*$E28*AU$3,IF($A28+$H$3*38=AU$7,AU$49*$B28*AU$3+AU$50*$C28*AU$3+AU$51*$D28*AU$3+AU$52*$E28*AU$3,IF($A28+$H$3*39=AU$7,AU$49*$B28*AU$3+AU$50*$C28*AU$3+AU$51*$D28*AU$3+AU$52*$E28*AU$3,IF($A28+$H$3*40=AU$7,AU$49*$B28*AU$3+AU$50*$C28*AU$3+AU$51*$D28*AU$3+AU$52*$E28*AU$3,0)))))))))))))))))))))))))))))))))))))))))*Warranty!$AC$47</f>
        <v>1291.3863428179816</v>
      </c>
      <c r="AV28" s="124">
        <f>IF($A28=AV$7,AV$49*$B28+AV$50*$C28+AV$51*$D28+AV$52*$E28,IF($A28+$H$3=AV$7,$A$5*$B28*AV$3+$B$5*$C28*AV$3+$C$5*$D28*AV$3+$D$5*$E28*AV$3,IF($A28+$H$3*2=AV$7,$A$5*$B28*AV$3+$B$5*$C28*AV$3+$C$5*$D28*AV$3+$D$5*$E28*AV$3,IF($A28+$H$3*3=AV$7,$A$5*$B28*AV$3+$B$5*$C28*AV$3+$C$5*$D28*AV$3+$D$5*$E28*AV$3,IF($A28+$H$3*4=AV$7,$A$5*$B28*AV$3+$B$5*$C28*AV$3+$C$5*$D28*AV$3+$D$5*$E28*AV$3,IF($A28+$H$3*5=AV$7,$A$5*$B28*AV$3+$B$5*$C28*AV$3+$C$5*$D28*AV$3+$D$5*$E28*AV$3,IF($A28+$H$3*6=AV$7,$A$5*$B28*AV$3+$B$5*$C28*AV$3+$C$5*$D28*AV$3+$D$5*$E28*AV$3,IF($A28+$H$3*7=AV$7,$A$5*$B28*AV$3+$B$5*$C28*AV$3+$C$5*$D28*AV$3+$D$5*$E28*AV$3,IF($A28+$H$3*8=AV$7,$A$5*$B28*AV$3+$B$5*$C28*AV$3+$C$5*$D28*AV$3+$D$5*$E28*AV$3,IF($A28+$H$3*9=AV$7,$A$5*$B28*AV$3+$B$5*$C28*AV$3+$C$5*$D28*AV$3+$D$5*$E28*AV$3,IF($A28+$H$3*10=AV$7,$A$5*$B28*AV$3+$B$5*$C28*AV$3+$C$5*$D28*AV$3+$D$5*$E28*AV$3,IF($A28+$H$3*11=AV$7,AV$55*$B28*AV$3+AV$56*$C28*AV$3+AV$57*$D28*AV$3+AV$58*$E28*AV$3,IF($A28+$H$3*12=AV$7,AV$55*$B28*AV$3+AV$56*$C28*AV$3+AV$57*$D28*AV$3+AV$58*$E28*AV$3,IF($A28+$H$3*13=AV$7,AV$55*$B28*AV$3+AV$56*$C28*AV$3+AV$57*$D28*AV$3+AV$58*$E28*AV$3,IF($A28+$H$3*14=AV$7,AV$55*$B28*AV$3+AV$56*$C28*AV$3+AV$57*$D28*AV$3+AV$58*$E28*AV$3,IF($A28+$H$3*15=AV$7,AV$55*$B28*AV$3+AV$56*$C28*AV$3+AV$57*$D28*AV$3+AV$58*$E28*AV$3,IF($A28+$H$3*16=AV$7,AV$60*$B28*AV$3+AV$61*$C28*AV$3+AV$62*$D28*AV$3+AV$63*$E28*AV$3,IF($A28+$H$3*17=AV$7,AV$60*$B28*AV$3+AV$61*$C28*AV$3+AV$62*$D28*AV$3+AV$63*$E28*AV$3,IF($A28+$H$3*18=AV$7,AV$60*$B28*AV$3+AV$61*$C28*AV$3+AV$62*$D28*AV$3+AV$63*$E28*AV$3,IF($A28+$H$3*19=AV$7,AV$60*$B28*AV$3+AV$61*$C28*AV$3+AV$62*$D28*AV$3+AV$63*$E28*AV$3,IF($A28+$H$3*20=AV$7,AV$60*$B28*AV$3+AV$61*$C28*AV$3+AV$62*$D28*AV$3+AV$63*$E28*AV$3,IF($A28+$H$3*21=AV$7,AV$49*$B28*AV$3+AV$50*$C28*AV$3+AV$51*$D28*AV$3+AV$52*$E28*AV$3,IF($A28+$H$3*22=AV$7,AV$49*$B28*AV$3+AV$50*$C28*AV$3+AV$51*$D28*AV$3+AV$52*$E28*AV$3,IF($A28+$H$3*23=AV$7,AV$49*$B28*AV$3+AV$50*$C28*AV$3+AV$51*$D28*AV$3+AV$52*$E28*AV$3,IF($A28+$H$3*24=AV$7,AV$49*$B28*AV$3+AV$50*$C28*AV$3+AV$51*$D28*AV$3+AV$52*$E28*AV$3,IF($A28+$H$3*25=AV$7,AV$49*$B28*AV$3+AV$50*$C28*AV$3+AV$51*$D28*AV$3+AV$52*$E28*AV$3,IF($A28+$H$3*26=AV$7,AV$49*$B28*AV$3+AV$50*$C28*AV$3+AV$51*$D28*AV$3+AV$52*$E28*AV$3,IF($A28+$H$3*27=AV$7,AV$49*$B28*AV$3+AV$50*$C28*AV$3+AV$51*$D28*AV$3+AV$52*$E28*AV$3,IF($A28+$H$3*28=AV$7,AV$49*$B28*AV$3+AV$50*$C28*AV$3+AV$51*$D28*AV$3+AV$52*$E28*AV$3,IF($A28+$H$3*29=AV$7,AV$49*$B28*AV$3+AV$50*$C28*AV$3+AV$51*$D28*AV$3+AV$52*$E28*AV$3,IF($A28+$H$3*30=AV$7,AV$49*$B28*AV$3+AV$50*$C28*AV$3+AV$51*$D28*AV$3+AV$52*$E28*AV$3,IF($A28+$H$3*31=AV$7,AV$49*$B28*AV$3+AV$50*$C28*AV$3+AV$51*$D28*AV$3+AV$52*$E28*AV$3,IF($A28+$H$3*32=AV$7,AV$49*$B28*AV$3+AV$50*$C28*AV$3+AV$51*$D28*AV$3+AV$52*$E28*AV$3,IF($A28+$H$3*33=AV$7,AV$49*$B28*AV$3+AV$50*$C28*AV$3+AV$51*$D28*AV$3+AV$52*$E28*AV$3,IF($A28+$H$3*34=AV$7,AV$49*$B28*AV$3+AV$50*$C28*AV$3+AV$51*$D28*AV$3+AV$52*$E28*AV$3,IF($A28+$H$3*35=AV$7,AV$49*$B28*AV$3+AV$50*$C28*AV$3+AV$51*$D28*AV$3+AV$52*$E28*AV$3,IF($A28+$H$3*36=AV$7,AV$49*$B28*AV$3+AV$50*$C28*AV$3+AV$51*$D28*AV$3+AV$52*$E28*AV$3,IF($A28+$H$3*37=AV$7,AV$49*$B28*AV$3+AV$50*$C28*AV$3+AV$51*$D28*AV$3+AV$52*$E28*AV$3,IF($A28+$H$3*38=AV$7,AV$49*$B28*AV$3+AV$50*$C28*AV$3+AV$51*$D28*AV$3+AV$52*$E28*AV$3,IF($A28+$H$3*39=AV$7,AV$49*$B28*AV$3+AV$50*$C28*AV$3+AV$51*$D28*AV$3+AV$52*$E28*AV$3,IF($A28+$H$3*40=AV$7,AV$49*$B28*AV$3+AV$50*$C28*AV$3+AV$51*$D28*AV$3+AV$52*$E28*AV$3,0)))))))))))))))))))))))))))))))))))))))))*Warranty!$AC$47</f>
        <v>1291.3863428179816</v>
      </c>
      <c r="AW28" s="124">
        <f>IF($A28=AW$7,AW$49*$B28+AW$50*$C28+AW$51*$D28+AW$52*$E28,IF($A28+$H$3=AW$7,$A$5*$B28*AW$3+$B$5*$C28*AW$3+$C$5*$D28*AW$3+$D$5*$E28*AW$3,IF($A28+$H$3*2=AW$7,$A$5*$B28*AW$3+$B$5*$C28*AW$3+$C$5*$D28*AW$3+$D$5*$E28*AW$3,IF($A28+$H$3*3=AW$7,$A$5*$B28*AW$3+$B$5*$C28*AW$3+$C$5*$D28*AW$3+$D$5*$E28*AW$3,IF($A28+$H$3*4=AW$7,$A$5*$B28*AW$3+$B$5*$C28*AW$3+$C$5*$D28*AW$3+$D$5*$E28*AW$3,IF($A28+$H$3*5=AW$7,$A$5*$B28*AW$3+$B$5*$C28*AW$3+$C$5*$D28*AW$3+$D$5*$E28*AW$3,IF($A28+$H$3*6=AW$7,$A$5*$B28*AW$3+$B$5*$C28*AW$3+$C$5*$D28*AW$3+$D$5*$E28*AW$3,IF($A28+$H$3*7=AW$7,$A$5*$B28*AW$3+$B$5*$C28*AW$3+$C$5*$D28*AW$3+$D$5*$E28*AW$3,IF($A28+$H$3*8=AW$7,$A$5*$B28*AW$3+$B$5*$C28*AW$3+$C$5*$D28*AW$3+$D$5*$E28*AW$3,IF($A28+$H$3*9=AW$7,$A$5*$B28*AW$3+$B$5*$C28*AW$3+$C$5*$D28*AW$3+$D$5*$E28*AW$3,IF($A28+$H$3*10=AW$7,$A$5*$B28*AW$3+$B$5*$C28*AW$3+$C$5*$D28*AW$3+$D$5*$E28*AW$3,IF($A28+$H$3*11=AW$7,AW$55*$B28*AW$3+AW$56*$C28*AW$3+AW$57*$D28*AW$3+AW$58*$E28*AW$3,IF($A28+$H$3*12=AW$7,AW$55*$B28*AW$3+AW$56*$C28*AW$3+AW$57*$D28*AW$3+AW$58*$E28*AW$3,IF($A28+$H$3*13=AW$7,AW$55*$B28*AW$3+AW$56*$C28*AW$3+AW$57*$D28*AW$3+AW$58*$E28*AW$3,IF($A28+$H$3*14=AW$7,AW$55*$B28*AW$3+AW$56*$C28*AW$3+AW$57*$D28*AW$3+AW$58*$E28*AW$3,IF($A28+$H$3*15=AW$7,AW$55*$B28*AW$3+AW$56*$C28*AW$3+AW$57*$D28*AW$3+AW$58*$E28*AW$3,IF($A28+$H$3*16=AW$7,AW$60*$B28*AW$3+AW$61*$C28*AW$3+AW$62*$D28*AW$3+AW$63*$E28*AW$3,IF($A28+$H$3*17=AW$7,AW$60*$B28*AW$3+AW$61*$C28*AW$3+AW$62*$D28*AW$3+AW$63*$E28*AW$3,IF($A28+$H$3*18=AW$7,AW$60*$B28*AW$3+AW$61*$C28*AW$3+AW$62*$D28*AW$3+AW$63*$E28*AW$3,IF($A28+$H$3*19=AW$7,AW$60*$B28*AW$3+AW$61*$C28*AW$3+AW$62*$D28*AW$3+AW$63*$E28*AW$3,IF($A28+$H$3*20=AW$7,AW$60*$B28*AW$3+AW$61*$C28*AW$3+AW$62*$D28*AW$3+AW$63*$E28*AW$3,IF($A28+$H$3*21=AW$7,AW$49*$B28*AW$3+AW$50*$C28*AW$3+AW$51*$D28*AW$3+AW$52*$E28*AW$3,IF($A28+$H$3*22=AW$7,AW$49*$B28*AW$3+AW$50*$C28*AW$3+AW$51*$D28*AW$3+AW$52*$E28*AW$3,IF($A28+$H$3*23=AW$7,AW$49*$B28*AW$3+AW$50*$C28*AW$3+AW$51*$D28*AW$3+AW$52*$E28*AW$3,IF($A28+$H$3*24=AW$7,AW$49*$B28*AW$3+AW$50*$C28*AW$3+AW$51*$D28*AW$3+AW$52*$E28*AW$3,IF($A28+$H$3*25=AW$7,AW$49*$B28*AW$3+AW$50*$C28*AW$3+AW$51*$D28*AW$3+AW$52*$E28*AW$3,IF($A28+$H$3*26=AW$7,AW$49*$B28*AW$3+AW$50*$C28*AW$3+AW$51*$D28*AW$3+AW$52*$E28*AW$3,IF($A28+$H$3*27=AW$7,AW$49*$B28*AW$3+AW$50*$C28*AW$3+AW$51*$D28*AW$3+AW$52*$E28*AW$3,IF($A28+$H$3*28=AW$7,AW$49*$B28*AW$3+AW$50*$C28*AW$3+AW$51*$D28*AW$3+AW$52*$E28*AW$3,IF($A28+$H$3*29=AW$7,AW$49*$B28*AW$3+AW$50*$C28*AW$3+AW$51*$D28*AW$3+AW$52*$E28*AW$3,IF($A28+$H$3*30=AW$7,AW$49*$B28*AW$3+AW$50*$C28*AW$3+AW$51*$D28*AW$3+AW$52*$E28*AW$3,IF($A28+$H$3*31=AW$7,AW$49*$B28*AW$3+AW$50*$C28*AW$3+AW$51*$D28*AW$3+AW$52*$E28*AW$3,IF($A28+$H$3*32=AW$7,AW$49*$B28*AW$3+AW$50*$C28*AW$3+AW$51*$D28*AW$3+AW$52*$E28*AW$3,IF($A28+$H$3*33=AW$7,AW$49*$B28*AW$3+AW$50*$C28*AW$3+AW$51*$D28*AW$3+AW$52*$E28*AW$3,IF($A28+$H$3*34=AW$7,AW$49*$B28*AW$3+AW$50*$C28*AW$3+AW$51*$D28*AW$3+AW$52*$E28*AW$3,IF($A28+$H$3*35=AW$7,AW$49*$B28*AW$3+AW$50*$C28*AW$3+AW$51*$D28*AW$3+AW$52*$E28*AW$3,IF($A28+$H$3*36=AW$7,AW$49*$B28*AW$3+AW$50*$C28*AW$3+AW$51*$D28*AW$3+AW$52*$E28*AW$3,IF($A28+$H$3*37=AW$7,AW$49*$B28*AW$3+AW$50*$C28*AW$3+AW$51*$D28*AW$3+AW$52*$E28*AW$3,IF($A28+$H$3*38=AW$7,AW$49*$B28*AW$3+AW$50*$C28*AW$3+AW$51*$D28*AW$3+AW$52*$E28*AW$3,IF($A28+$H$3*39=AW$7,AW$49*$B28*AW$3+AW$50*$C28*AW$3+AW$51*$D28*AW$3+AW$52*$E28*AW$3,IF($A28+$H$3*40=AW$7,AW$49*$B28*AW$3+AW$50*$C28*AW$3+AW$51*$D28*AW$3+AW$52*$E28*AW$3,0)))))))))))))))))))))))))))))))))))))))))*Warranty!$AC$47</f>
        <v>1291.3863428179816</v>
      </c>
      <c r="AX28" s="180">
        <f t="shared" si="1"/>
        <v>518503.29425127187</v>
      </c>
    </row>
    <row r="29" spans="1:50" x14ac:dyDescent="0.2">
      <c r="A29" s="175">
        <f>'QUANTITIES - ALT 2'!A25</f>
        <v>2042</v>
      </c>
      <c r="B29" s="181">
        <f>'QUANTITIES - ALT 1'!L25</f>
        <v>1046</v>
      </c>
      <c r="C29" s="181">
        <f>'QUANTITIES - ALT 1'!M25</f>
        <v>130</v>
      </c>
      <c r="D29" s="181">
        <f>'QUANTITIES - ALT 1'!N25</f>
        <v>34</v>
      </c>
      <c r="E29" s="181">
        <f>'QUANTITIES - ALT 1'!O25</f>
        <v>10</v>
      </c>
      <c r="F29" s="177">
        <f t="shared" si="2"/>
        <v>1220</v>
      </c>
      <c r="G29" s="171"/>
      <c r="H29" s="182">
        <f t="shared" si="11"/>
        <v>437228.84098400001</v>
      </c>
      <c r="I29" s="181">
        <f t="shared" si="12"/>
        <v>52833.144519999994</v>
      </c>
      <c r="J29" s="181">
        <f t="shared" si="13"/>
        <v>18091.920335999996</v>
      </c>
      <c r="K29" s="181">
        <f t="shared" si="14"/>
        <v>5183.8430399999997</v>
      </c>
      <c r="L29" s="183">
        <f t="shared" si="4"/>
        <v>513337.74887999997</v>
      </c>
      <c r="N29" s="158">
        <f t="shared" si="5"/>
        <v>0</v>
      </c>
      <c r="O29" s="158">
        <f t="shared" si="5"/>
        <v>0</v>
      </c>
      <c r="P29" s="158">
        <f t="shared" si="5"/>
        <v>0</v>
      </c>
      <c r="Q29" s="124">
        <f t="shared" si="5"/>
        <v>0</v>
      </c>
      <c r="R29" s="124">
        <f t="shared" si="8"/>
        <v>0</v>
      </c>
      <c r="S29" s="124">
        <f t="shared" si="15"/>
        <v>0</v>
      </c>
      <c r="T29" s="124">
        <f t="shared" si="18"/>
        <v>0</v>
      </c>
      <c r="U29" s="124">
        <f t="shared" si="21"/>
        <v>0</v>
      </c>
      <c r="V29" s="124">
        <f t="shared" si="24"/>
        <v>0</v>
      </c>
      <c r="W29" s="124">
        <f t="shared" si="27"/>
        <v>0</v>
      </c>
      <c r="X29" s="124">
        <f t="shared" si="30"/>
        <v>0</v>
      </c>
      <c r="Y29" s="124">
        <f t="shared" si="32"/>
        <v>0</v>
      </c>
      <c r="Z29" s="124">
        <f t="shared" si="34"/>
        <v>0</v>
      </c>
      <c r="AA29" s="124">
        <f t="shared" si="36"/>
        <v>0</v>
      </c>
      <c r="AB29" s="124">
        <f t="shared" si="38"/>
        <v>0</v>
      </c>
      <c r="AC29" s="124">
        <f t="shared" si="40"/>
        <v>0</v>
      </c>
      <c r="AD29" s="124">
        <f t="shared" si="42"/>
        <v>0</v>
      </c>
      <c r="AE29" s="124">
        <f t="shared" si="44"/>
        <v>0</v>
      </c>
      <c r="AF29" s="124">
        <f t="shared" si="46"/>
        <v>0</v>
      </c>
      <c r="AG29" s="124">
        <f t="shared" si="48"/>
        <v>0</v>
      </c>
      <c r="AH29" s="124">
        <f t="shared" si="50"/>
        <v>0</v>
      </c>
      <c r="AI29" s="124">
        <f t="shared" si="52"/>
        <v>0</v>
      </c>
      <c r="AJ29" s="124">
        <f t="shared" ref="AJ29:AJ45" si="54">IF($A29=AJ$7,AJ$49*$B29+AJ$50*$C29+AJ$51*$D29+AJ$52*$E29,IF($A29+$H$3=AJ$7,$A$5*$B29*AJ$3+$B$5*$C29*AJ$3+$C$5*$D29*AJ$3+$D$5*$E29*AJ$3,IF($A29+$H$3*2=AJ$7,$A$5*$B29*AJ$3+$B$5*$C29*AJ$3+$C$5*$D29*AJ$3+$D$5*$E29*AJ$3,IF($A29+$H$3*3=AJ$7,$A$5*$B29*AJ$3+$B$5*$C29*AJ$3+$C$5*$D29*AJ$3+$D$5*$E29*AJ$3,IF($A29+$H$3*4=AJ$7,$A$5*$B29*AJ$3+$B$5*$C29*AJ$3+$C$5*$D29*AJ$3+$D$5*$E29*AJ$3,IF($A29+$H$3*5=AJ$7,$A$5*$B29*AJ$3+$B$5*$C29*AJ$3+$C$5*$D29*AJ$3+$D$5*$E29*AJ$3,IF($A29+$H$3*6=AJ$7,$A$5*$B29*AJ$3+$B$5*$C29*AJ$3+$C$5*$D29*AJ$3+$D$5*$E29*AJ$3,IF($A29+$H$3*7=AJ$7,$A$5*$B29*AJ$3+$B$5*$C29*AJ$3+$C$5*$D29*AJ$3+$D$5*$E29*AJ$3,IF($A29+$H$3*8=AJ$7,$A$5*$B29*AJ$3+$B$5*$C29*AJ$3+$C$5*$D29*AJ$3+$D$5*$E29*AJ$3,IF($A29+$H$3*9=AJ$7,$A$5*$B29*AJ$3+$B$5*$C29*AJ$3+$C$5*$D29*AJ$3+$D$5*$E29*AJ$3,IF($A29+$H$3*10=AJ$7,$A$5*$B29*AJ$3+$B$5*$C29*AJ$3+$C$5*$D29*AJ$3+$D$5*$E29*AJ$3,IF($A29+$H$3*11=AJ$7,AJ$55*$B29*AJ$3+AJ$56*$C29*AJ$3+AJ$57*$D29*AJ$3+AJ$58*$E29*AJ$3,IF($A29+$H$3*12=AJ$7,AJ$55*$B29*AJ$3+AJ$56*$C29*AJ$3+AJ$57*$D29*AJ$3+AJ$58*$E29*AJ$3,IF($A29+$H$3*13=AJ$7,AJ$55*$B29*AJ$3+AJ$56*$C29*AJ$3+AJ$57*$D29*AJ$3+AJ$58*$E29*AJ$3,IF($A29+$H$3*14=AJ$7,AJ$55*$B29*AJ$3+AJ$56*$C29*AJ$3+AJ$57*$D29*AJ$3+AJ$58*$E29*AJ$3,IF($A29+$H$3*15=AJ$7,AJ$55*$B29*AJ$3+AJ$56*$C29*AJ$3+AJ$57*$D29*AJ$3+AJ$58*$E29*AJ$3,IF($A29+$H$3*16=AJ$7,AJ$60*$B29*AJ$3+AJ$61*$C29*AJ$3+AJ$62*$D29*AJ$3+AJ$63*$E29*AJ$3,IF($A29+$H$3*17=AJ$7,AJ$60*$B29*AJ$3+AJ$61*$C29*AJ$3+AJ$62*$D29*AJ$3+AJ$63*$E29*AJ$3,IF($A29+$H$3*18=AJ$7,AJ$60*$B29*AJ$3+AJ$61*$C29*AJ$3+AJ$62*$D29*AJ$3+AJ$63*$E29*AJ$3,IF($A29+$H$3*19=AJ$7,AJ$60*$B29*AJ$3+AJ$61*$C29*AJ$3+AJ$62*$D29*AJ$3+AJ$63*$E29*AJ$3,IF($A29+$H$3*20=AJ$7,AJ$60*$B29*AJ$3+AJ$61*$C29*AJ$3+AJ$62*$D29*AJ$3+AJ$63*$E29*AJ$3,IF($A29+$H$3*21=AJ$7,AJ$49*$B29*AJ$3+AJ$50*$C29*AJ$3+AJ$51*$D29*AJ$3+AJ$52*$E29*AJ$3,IF($A29+$H$3*22=AJ$7,AJ$49*$B29*AJ$3+AJ$50*$C29*AJ$3+AJ$51*$D29*AJ$3+AJ$52*$E29*AJ$3,IF($A29+$H$3*23=AJ$7,AJ$49*$B29*AJ$3+AJ$50*$C29*AJ$3+AJ$51*$D29*AJ$3+AJ$52*$E29*AJ$3,IF($A29+$H$3*24=AJ$7,AJ$49*$B29*AJ$3+AJ$50*$C29*AJ$3+AJ$51*$D29*AJ$3+AJ$52*$E29*AJ$3,IF($A29+$H$3*25=AJ$7,AJ$49*$B29*AJ$3+AJ$50*$C29*AJ$3+AJ$51*$D29*AJ$3+AJ$52*$E29*AJ$3,IF($A29+$H$3*26=AJ$7,AJ$49*$B29*AJ$3+AJ$50*$C29*AJ$3+AJ$51*$D29*AJ$3+AJ$52*$E29*AJ$3,IF($A29+$H$3*27=AJ$7,AJ$49*$B29*AJ$3+AJ$50*$C29*AJ$3+AJ$51*$D29*AJ$3+AJ$52*$E29*AJ$3,IF($A29+$H$3*28=AJ$7,AJ$49*$B29*AJ$3+AJ$50*$C29*AJ$3+AJ$51*$D29*AJ$3+AJ$52*$E29*AJ$3,IF($A29+$H$3*29=AJ$7,AJ$49*$B29*AJ$3+AJ$50*$C29*AJ$3+AJ$51*$D29*AJ$3+AJ$52*$E29*AJ$3,IF($A29+$H$3*30=AJ$7,AJ$49*$B29*AJ$3+AJ$50*$C29*AJ$3+AJ$51*$D29*AJ$3+AJ$52*$E29*AJ$3,IF($A29+$H$3*31=AJ$7,AJ$49*$B29*AJ$3+AJ$50*$C29*AJ$3+AJ$51*$D29*AJ$3+AJ$52*$E29*AJ$3,IF($A29+$H$3*32=AJ$7,AJ$49*$B29*AJ$3+AJ$50*$C29*AJ$3+AJ$51*$D29*AJ$3+AJ$52*$E29*AJ$3,IF($A29+$H$3*33=AJ$7,AJ$49*$B29*AJ$3+AJ$50*$C29*AJ$3+AJ$51*$D29*AJ$3+AJ$52*$E29*AJ$3,IF($A29+$H$3*34=AJ$7,AJ$49*$B29*AJ$3+AJ$50*$C29*AJ$3+AJ$51*$D29*AJ$3+AJ$52*$E29*AJ$3,IF($A29+$H$3*35=AJ$7,AJ$49*$B29*AJ$3+AJ$50*$C29*AJ$3+AJ$51*$D29*AJ$3+AJ$52*$E29*AJ$3,IF($A29+$H$3*36=AJ$7,AJ$49*$B29*AJ$3+AJ$50*$C29*AJ$3+AJ$51*$D29*AJ$3+AJ$52*$E29*AJ$3,IF($A29+$H$3*37=AJ$7,AJ$49*$B29*AJ$3+AJ$50*$C29*AJ$3+AJ$51*$D29*AJ$3+AJ$52*$E29*AJ$3,IF($A29+$H$3*38=AJ$7,AJ$49*$B29*AJ$3+AJ$50*$C29*AJ$3+AJ$51*$D29*AJ$3+AJ$52*$E29*AJ$3,IF($A29+$H$3*39=AJ$7,AJ$49*$B29*AJ$3+AJ$50*$C29*AJ$3+AJ$51*$D29*AJ$3+AJ$52*$E29*AJ$3,IF($A29+$H$3*40=AJ$7,AJ$49*$B29*AJ$3+AJ$50*$C29*AJ$3+AJ$51*$D29*AJ$3+AJ$52*$E29*AJ$3,0)))))))))))))))))))))))))))))))))))))))))</f>
        <v>513337.74887999997</v>
      </c>
      <c r="AK29" s="124">
        <f t="shared" ref="AK29:AT29" si="55">IF($A29=AK$7,AK$49*$B29+AK$50*$C29+AK$51*$D29+AK$52*$E29,IF($A29+$H$3=AK$7,$A$5*$B29*AK$3+$B$5*$C29*AK$3+$C$5*$D29*AK$3+$D$5*$E29*AK$3,IF($A29+$H$3*2=AK$7,$A$5*$B29*AK$3+$B$5*$C29*AK$3+$C$5*$D29*AK$3+$D$5*$E29*AK$3,IF($A29+$H$3*3=AK$7,$A$5*$B29*AK$3+$B$5*$C29*AK$3+$C$5*$D29*AK$3+$D$5*$E29*AK$3,IF($A29+$H$3*4=AK$7,$A$5*$B29*AK$3+$B$5*$C29*AK$3+$C$5*$D29*AK$3+$D$5*$E29*AK$3,IF($A29+$H$3*5=AK$7,$A$5*$B29*AK$3+$B$5*$C29*AK$3+$C$5*$D29*AK$3+$D$5*$E29*AK$3,IF($A29+$H$3*6=AK$7,$A$5*$B29*AK$3+$B$5*$C29*AK$3+$C$5*$D29*AK$3+$D$5*$E29*AK$3,IF($A29+$H$3*7=AK$7,$A$5*$B29*AK$3+$B$5*$C29*AK$3+$C$5*$D29*AK$3+$D$5*$E29*AK$3,IF($A29+$H$3*8=AK$7,$A$5*$B29*AK$3+$B$5*$C29*AK$3+$C$5*$D29*AK$3+$D$5*$E29*AK$3,IF($A29+$H$3*9=AK$7,$A$5*$B29*AK$3+$B$5*$C29*AK$3+$C$5*$D29*AK$3+$D$5*$E29*AK$3,IF($A29+$H$3*10=AK$7,$A$5*$B29*AK$3+$B$5*$C29*AK$3+$C$5*$D29*AK$3+$D$5*$E29*AK$3,IF($A29+$H$3*11=AK$7,AK$55*$B29*AK$3+AK$56*$C29*AK$3+AK$57*$D29*AK$3+AK$58*$E29*AK$3,IF($A29+$H$3*12=AK$7,AK$55*$B29*AK$3+AK$56*$C29*AK$3+AK$57*$D29*AK$3+AK$58*$E29*AK$3,IF($A29+$H$3*13=AK$7,AK$55*$B29*AK$3+AK$56*$C29*AK$3+AK$57*$D29*AK$3+AK$58*$E29*AK$3,IF($A29+$H$3*14=AK$7,AK$55*$B29*AK$3+AK$56*$C29*AK$3+AK$57*$D29*AK$3+AK$58*$E29*AK$3,IF($A29+$H$3*15=AK$7,AK$55*$B29*AK$3+AK$56*$C29*AK$3+AK$57*$D29*AK$3+AK$58*$E29*AK$3,IF($A29+$H$3*16=AK$7,AK$60*$B29*AK$3+AK$61*$C29*AK$3+AK$62*$D29*AK$3+AK$63*$E29*AK$3,IF($A29+$H$3*17=AK$7,AK$60*$B29*AK$3+AK$61*$C29*AK$3+AK$62*$D29*AK$3+AK$63*$E29*AK$3,IF($A29+$H$3*18=AK$7,AK$60*$B29*AK$3+AK$61*$C29*AK$3+AK$62*$D29*AK$3+AK$63*$E29*AK$3,IF($A29+$H$3*19=AK$7,AK$60*$B29*AK$3+AK$61*$C29*AK$3+AK$62*$D29*AK$3+AK$63*$E29*AK$3,IF($A29+$H$3*20=AK$7,AK$60*$B29*AK$3+AK$61*$C29*AK$3+AK$62*$D29*AK$3+AK$63*$E29*AK$3,IF($A29+$H$3*21=AK$7,AK$49*$B29*AK$3+AK$50*$C29*AK$3+AK$51*$D29*AK$3+AK$52*$E29*AK$3,IF($A29+$H$3*22=AK$7,AK$49*$B29*AK$3+AK$50*$C29*AK$3+AK$51*$D29*AK$3+AK$52*$E29*AK$3,IF($A29+$H$3*23=AK$7,AK$49*$B29*AK$3+AK$50*$C29*AK$3+AK$51*$D29*AK$3+AK$52*$E29*AK$3,IF($A29+$H$3*24=AK$7,AK$49*$B29*AK$3+AK$50*$C29*AK$3+AK$51*$D29*AK$3+AK$52*$E29*AK$3,IF($A29+$H$3*25=AK$7,AK$49*$B29*AK$3+AK$50*$C29*AK$3+AK$51*$D29*AK$3+AK$52*$E29*AK$3,IF($A29+$H$3*26=AK$7,AK$49*$B29*AK$3+AK$50*$C29*AK$3+AK$51*$D29*AK$3+AK$52*$E29*AK$3,IF($A29+$H$3*27=AK$7,AK$49*$B29*AK$3+AK$50*$C29*AK$3+AK$51*$D29*AK$3+AK$52*$E29*AK$3,IF($A29+$H$3*28=AK$7,AK$49*$B29*AK$3+AK$50*$C29*AK$3+AK$51*$D29*AK$3+AK$52*$E29*AK$3,IF($A29+$H$3*29=AK$7,AK$49*$B29*AK$3+AK$50*$C29*AK$3+AK$51*$D29*AK$3+AK$52*$E29*AK$3,IF($A29+$H$3*30=AK$7,AK$49*$B29*AK$3+AK$50*$C29*AK$3+AK$51*$D29*AK$3+AK$52*$E29*AK$3,IF($A29+$H$3*31=AK$7,AK$49*$B29*AK$3+AK$50*$C29*AK$3+AK$51*$D29*AK$3+AK$52*$E29*AK$3,IF($A29+$H$3*32=AK$7,AK$49*$B29*AK$3+AK$50*$C29*AK$3+AK$51*$D29*AK$3+AK$52*$E29*AK$3,IF($A29+$H$3*33=AK$7,AK$49*$B29*AK$3+AK$50*$C29*AK$3+AK$51*$D29*AK$3+AK$52*$E29*AK$3,IF($A29+$H$3*34=AK$7,AK$49*$B29*AK$3+AK$50*$C29*AK$3+AK$51*$D29*AK$3+AK$52*$E29*AK$3,IF($A29+$H$3*35=AK$7,AK$49*$B29*AK$3+AK$50*$C29*AK$3+AK$51*$D29*AK$3+AK$52*$E29*AK$3,IF($A29+$H$3*36=AK$7,AK$49*$B29*AK$3+AK$50*$C29*AK$3+AK$51*$D29*AK$3+AK$52*$E29*AK$3,IF($A29+$H$3*37=AK$7,AK$49*$B29*AK$3+AK$50*$C29*AK$3+AK$51*$D29*AK$3+AK$52*$E29*AK$3,IF($A29+$H$3*38=AK$7,AK$49*$B29*AK$3+AK$50*$C29*AK$3+AK$51*$D29*AK$3+AK$52*$E29*AK$3,IF($A29+$H$3*39=AK$7,AK$49*$B29*AK$3+AK$50*$C29*AK$3+AK$51*$D29*AK$3+AK$52*$E29*AK$3,IF($A29+$H$3*40=AK$7,AK$49*$B29*AK$3+AK$50*$C29*AK$3+AK$51*$D29*AK$3+AK$52*$E29*AK$3,0)))))))))))))))))))))))))))))))))))))))))*0</f>
        <v>0</v>
      </c>
      <c r="AL29" s="124">
        <f t="shared" si="55"/>
        <v>0</v>
      </c>
      <c r="AM29" s="124">
        <f t="shared" si="55"/>
        <v>0</v>
      </c>
      <c r="AN29" s="124">
        <f t="shared" si="55"/>
        <v>0</v>
      </c>
      <c r="AO29" s="124">
        <f t="shared" si="55"/>
        <v>0</v>
      </c>
      <c r="AP29" s="124">
        <f t="shared" si="55"/>
        <v>0</v>
      </c>
      <c r="AQ29" s="124">
        <f t="shared" si="55"/>
        <v>0</v>
      </c>
      <c r="AR29" s="124">
        <f t="shared" si="55"/>
        <v>0</v>
      </c>
      <c r="AS29" s="124">
        <f t="shared" si="55"/>
        <v>0</v>
      </c>
      <c r="AT29" s="124">
        <f t="shared" si="55"/>
        <v>0</v>
      </c>
      <c r="AU29" s="124">
        <f>IF($A29=AU$7,AU$49*$B29+AU$50*$C29+AU$51*$D29+AU$52*$E29,IF($A29+$H$3=AU$7,$A$5*$B29*AU$3+$B$5*$C29*AU$3+$C$5*$D29*AU$3+$D$5*$E29*AU$3,IF($A29+$H$3*2=AU$7,$A$5*$B29*AU$3+$B$5*$C29*AU$3+$C$5*$D29*AU$3+$D$5*$E29*AU$3,IF($A29+$H$3*3=AU$7,$A$5*$B29*AU$3+$B$5*$C29*AU$3+$C$5*$D29*AU$3+$D$5*$E29*AU$3,IF($A29+$H$3*4=AU$7,$A$5*$B29*AU$3+$B$5*$C29*AU$3+$C$5*$D29*AU$3+$D$5*$E29*AU$3,IF($A29+$H$3*5=AU$7,$A$5*$B29*AU$3+$B$5*$C29*AU$3+$C$5*$D29*AU$3+$D$5*$E29*AU$3,IF($A29+$H$3*6=AU$7,$A$5*$B29*AU$3+$B$5*$C29*AU$3+$C$5*$D29*AU$3+$D$5*$E29*AU$3,IF($A29+$H$3*7=AU$7,$A$5*$B29*AU$3+$B$5*$C29*AU$3+$C$5*$D29*AU$3+$D$5*$E29*AU$3,IF($A29+$H$3*8=AU$7,$A$5*$B29*AU$3+$B$5*$C29*AU$3+$C$5*$D29*AU$3+$D$5*$E29*AU$3,IF($A29+$H$3*9=AU$7,$A$5*$B29*AU$3+$B$5*$C29*AU$3+$C$5*$D29*AU$3+$D$5*$E29*AU$3,IF($A29+$H$3*10=AU$7,$A$5*$B29*AU$3+$B$5*$C29*AU$3+$C$5*$D29*AU$3+$D$5*$E29*AU$3,IF($A29+$H$3*11=AU$7,AU$55*$B29*AU$3+AU$56*$C29*AU$3+AU$57*$D29*AU$3+AU$58*$E29*AU$3,IF($A29+$H$3*12=AU$7,AU$55*$B29*AU$3+AU$56*$C29*AU$3+AU$57*$D29*AU$3+AU$58*$E29*AU$3,IF($A29+$H$3*13=AU$7,AU$55*$B29*AU$3+AU$56*$C29*AU$3+AU$57*$D29*AU$3+AU$58*$E29*AU$3,IF($A29+$H$3*14=AU$7,AU$55*$B29*AU$3+AU$56*$C29*AU$3+AU$57*$D29*AU$3+AU$58*$E29*AU$3,IF($A29+$H$3*15=AU$7,AU$55*$B29*AU$3+AU$56*$C29*AU$3+AU$57*$D29*AU$3+AU$58*$E29*AU$3,IF($A29+$H$3*16=AU$7,AU$60*$B29*AU$3+AU$61*$C29*AU$3+AU$62*$D29*AU$3+AU$63*$E29*AU$3,IF($A29+$H$3*17=AU$7,AU$60*$B29*AU$3+AU$61*$C29*AU$3+AU$62*$D29*AU$3+AU$63*$E29*AU$3,IF($A29+$H$3*18=AU$7,AU$60*$B29*AU$3+AU$61*$C29*AU$3+AU$62*$D29*AU$3+AU$63*$E29*AU$3,IF($A29+$H$3*19=AU$7,AU$60*$B29*AU$3+AU$61*$C29*AU$3+AU$62*$D29*AU$3+AU$63*$E29*AU$3,IF($A29+$H$3*20=AU$7,AU$60*$B29*AU$3+AU$61*$C29*AU$3+AU$62*$D29*AU$3+AU$63*$E29*AU$3,IF($A29+$H$3*21=AU$7,AU$49*$B29*AU$3+AU$50*$C29*AU$3+AU$51*$D29*AU$3+AU$52*$E29*AU$3,IF($A29+$H$3*22=AU$7,AU$49*$B29*AU$3+AU$50*$C29*AU$3+AU$51*$D29*AU$3+AU$52*$E29*AU$3,IF($A29+$H$3*23=AU$7,AU$49*$B29*AU$3+AU$50*$C29*AU$3+AU$51*$D29*AU$3+AU$52*$E29*AU$3,IF($A29+$H$3*24=AU$7,AU$49*$B29*AU$3+AU$50*$C29*AU$3+AU$51*$D29*AU$3+AU$52*$E29*AU$3,IF($A29+$H$3*25=AU$7,AU$49*$B29*AU$3+AU$50*$C29*AU$3+AU$51*$D29*AU$3+AU$52*$E29*AU$3,IF($A29+$H$3*26=AU$7,AU$49*$B29*AU$3+AU$50*$C29*AU$3+AU$51*$D29*AU$3+AU$52*$E29*AU$3,IF($A29+$H$3*27=AU$7,AU$49*$B29*AU$3+AU$50*$C29*AU$3+AU$51*$D29*AU$3+AU$52*$E29*AU$3,IF($A29+$H$3*28=AU$7,AU$49*$B29*AU$3+AU$50*$C29*AU$3+AU$51*$D29*AU$3+AU$52*$E29*AU$3,IF($A29+$H$3*29=AU$7,AU$49*$B29*AU$3+AU$50*$C29*AU$3+AU$51*$D29*AU$3+AU$52*$E29*AU$3,IF($A29+$H$3*30=AU$7,AU$49*$B29*AU$3+AU$50*$C29*AU$3+AU$51*$D29*AU$3+AU$52*$E29*AU$3,IF($A29+$H$3*31=AU$7,AU$49*$B29*AU$3+AU$50*$C29*AU$3+AU$51*$D29*AU$3+AU$52*$E29*AU$3,IF($A29+$H$3*32=AU$7,AU$49*$B29*AU$3+AU$50*$C29*AU$3+AU$51*$D29*AU$3+AU$52*$E29*AU$3,IF($A29+$H$3*33=AU$7,AU$49*$B29*AU$3+AU$50*$C29*AU$3+AU$51*$D29*AU$3+AU$52*$E29*AU$3,IF($A29+$H$3*34=AU$7,AU$49*$B29*AU$3+AU$50*$C29*AU$3+AU$51*$D29*AU$3+AU$52*$E29*AU$3,IF($A29+$H$3*35=AU$7,AU$49*$B29*AU$3+AU$50*$C29*AU$3+AU$51*$D29*AU$3+AU$52*$E29*AU$3,IF($A29+$H$3*36=AU$7,AU$49*$B29*AU$3+AU$50*$C29*AU$3+AU$51*$D29*AU$3+AU$52*$E29*AU$3,IF($A29+$H$3*37=AU$7,AU$49*$B29*AU$3+AU$50*$C29*AU$3+AU$51*$D29*AU$3+AU$52*$E29*AU$3,IF($A29+$H$3*38=AU$7,AU$49*$B29*AU$3+AU$50*$C29*AU$3+AU$51*$D29*AU$3+AU$52*$E29*AU$3,IF($A29+$H$3*39=AU$7,AU$49*$B29*AU$3+AU$50*$C29*AU$3+AU$51*$D29*AU$3+AU$52*$E29*AU$3,IF($A29+$H$3*40=AU$7,AU$49*$B29*AU$3+AU$50*$C29*AU$3+AU$51*$D29*AU$3+AU$52*$E29*AU$3,0)))))))))))))))))))))))))))))))))))))))))*Warranty!$AC$47</f>
        <v>1291.3863428179816</v>
      </c>
      <c r="AV29" s="124">
        <f>IF($A29=AV$7,AV$49*$B29+AV$50*$C29+AV$51*$D29+AV$52*$E29,IF($A29+$H$3=AV$7,$A$5*$B29*AV$3+$B$5*$C29*AV$3+$C$5*$D29*AV$3+$D$5*$E29*AV$3,IF($A29+$H$3*2=AV$7,$A$5*$B29*AV$3+$B$5*$C29*AV$3+$C$5*$D29*AV$3+$D$5*$E29*AV$3,IF($A29+$H$3*3=AV$7,$A$5*$B29*AV$3+$B$5*$C29*AV$3+$C$5*$D29*AV$3+$D$5*$E29*AV$3,IF($A29+$H$3*4=AV$7,$A$5*$B29*AV$3+$B$5*$C29*AV$3+$C$5*$D29*AV$3+$D$5*$E29*AV$3,IF($A29+$H$3*5=AV$7,$A$5*$B29*AV$3+$B$5*$C29*AV$3+$C$5*$D29*AV$3+$D$5*$E29*AV$3,IF($A29+$H$3*6=AV$7,$A$5*$B29*AV$3+$B$5*$C29*AV$3+$C$5*$D29*AV$3+$D$5*$E29*AV$3,IF($A29+$H$3*7=AV$7,$A$5*$B29*AV$3+$B$5*$C29*AV$3+$C$5*$D29*AV$3+$D$5*$E29*AV$3,IF($A29+$H$3*8=AV$7,$A$5*$B29*AV$3+$B$5*$C29*AV$3+$C$5*$D29*AV$3+$D$5*$E29*AV$3,IF($A29+$H$3*9=AV$7,$A$5*$B29*AV$3+$B$5*$C29*AV$3+$C$5*$D29*AV$3+$D$5*$E29*AV$3,IF($A29+$H$3*10=AV$7,$A$5*$B29*AV$3+$B$5*$C29*AV$3+$C$5*$D29*AV$3+$D$5*$E29*AV$3,IF($A29+$H$3*11=AV$7,AV$55*$B29*AV$3+AV$56*$C29*AV$3+AV$57*$D29*AV$3+AV$58*$E29*AV$3,IF($A29+$H$3*12=AV$7,AV$55*$B29*AV$3+AV$56*$C29*AV$3+AV$57*$D29*AV$3+AV$58*$E29*AV$3,IF($A29+$H$3*13=AV$7,AV$55*$B29*AV$3+AV$56*$C29*AV$3+AV$57*$D29*AV$3+AV$58*$E29*AV$3,IF($A29+$H$3*14=AV$7,AV$55*$B29*AV$3+AV$56*$C29*AV$3+AV$57*$D29*AV$3+AV$58*$E29*AV$3,IF($A29+$H$3*15=AV$7,AV$55*$B29*AV$3+AV$56*$C29*AV$3+AV$57*$D29*AV$3+AV$58*$E29*AV$3,IF($A29+$H$3*16=AV$7,AV$60*$B29*AV$3+AV$61*$C29*AV$3+AV$62*$D29*AV$3+AV$63*$E29*AV$3,IF($A29+$H$3*17=AV$7,AV$60*$B29*AV$3+AV$61*$C29*AV$3+AV$62*$D29*AV$3+AV$63*$E29*AV$3,IF($A29+$H$3*18=AV$7,AV$60*$B29*AV$3+AV$61*$C29*AV$3+AV$62*$D29*AV$3+AV$63*$E29*AV$3,IF($A29+$H$3*19=AV$7,AV$60*$B29*AV$3+AV$61*$C29*AV$3+AV$62*$D29*AV$3+AV$63*$E29*AV$3,IF($A29+$H$3*20=AV$7,AV$60*$B29*AV$3+AV$61*$C29*AV$3+AV$62*$D29*AV$3+AV$63*$E29*AV$3,IF($A29+$H$3*21=AV$7,AV$49*$B29*AV$3+AV$50*$C29*AV$3+AV$51*$D29*AV$3+AV$52*$E29*AV$3,IF($A29+$H$3*22=AV$7,AV$49*$B29*AV$3+AV$50*$C29*AV$3+AV$51*$D29*AV$3+AV$52*$E29*AV$3,IF($A29+$H$3*23=AV$7,AV$49*$B29*AV$3+AV$50*$C29*AV$3+AV$51*$D29*AV$3+AV$52*$E29*AV$3,IF($A29+$H$3*24=AV$7,AV$49*$B29*AV$3+AV$50*$C29*AV$3+AV$51*$D29*AV$3+AV$52*$E29*AV$3,IF($A29+$H$3*25=AV$7,AV$49*$B29*AV$3+AV$50*$C29*AV$3+AV$51*$D29*AV$3+AV$52*$E29*AV$3,IF($A29+$H$3*26=AV$7,AV$49*$B29*AV$3+AV$50*$C29*AV$3+AV$51*$D29*AV$3+AV$52*$E29*AV$3,IF($A29+$H$3*27=AV$7,AV$49*$B29*AV$3+AV$50*$C29*AV$3+AV$51*$D29*AV$3+AV$52*$E29*AV$3,IF($A29+$H$3*28=AV$7,AV$49*$B29*AV$3+AV$50*$C29*AV$3+AV$51*$D29*AV$3+AV$52*$E29*AV$3,IF($A29+$H$3*29=AV$7,AV$49*$B29*AV$3+AV$50*$C29*AV$3+AV$51*$D29*AV$3+AV$52*$E29*AV$3,IF($A29+$H$3*30=AV$7,AV$49*$B29*AV$3+AV$50*$C29*AV$3+AV$51*$D29*AV$3+AV$52*$E29*AV$3,IF($A29+$H$3*31=AV$7,AV$49*$B29*AV$3+AV$50*$C29*AV$3+AV$51*$D29*AV$3+AV$52*$E29*AV$3,IF($A29+$H$3*32=AV$7,AV$49*$B29*AV$3+AV$50*$C29*AV$3+AV$51*$D29*AV$3+AV$52*$E29*AV$3,IF($A29+$H$3*33=AV$7,AV$49*$B29*AV$3+AV$50*$C29*AV$3+AV$51*$D29*AV$3+AV$52*$E29*AV$3,IF($A29+$H$3*34=AV$7,AV$49*$B29*AV$3+AV$50*$C29*AV$3+AV$51*$D29*AV$3+AV$52*$E29*AV$3,IF($A29+$H$3*35=AV$7,AV$49*$B29*AV$3+AV$50*$C29*AV$3+AV$51*$D29*AV$3+AV$52*$E29*AV$3,IF($A29+$H$3*36=AV$7,AV$49*$B29*AV$3+AV$50*$C29*AV$3+AV$51*$D29*AV$3+AV$52*$E29*AV$3,IF($A29+$H$3*37=AV$7,AV$49*$B29*AV$3+AV$50*$C29*AV$3+AV$51*$D29*AV$3+AV$52*$E29*AV$3,IF($A29+$H$3*38=AV$7,AV$49*$B29*AV$3+AV$50*$C29*AV$3+AV$51*$D29*AV$3+AV$52*$E29*AV$3,IF($A29+$H$3*39=AV$7,AV$49*$B29*AV$3+AV$50*$C29*AV$3+AV$51*$D29*AV$3+AV$52*$E29*AV$3,IF($A29+$H$3*40=AV$7,AV$49*$B29*AV$3+AV$50*$C29*AV$3+AV$51*$D29*AV$3+AV$52*$E29*AV$3,0)))))))))))))))))))))))))))))))))))))))))*Warranty!$AC$47</f>
        <v>1291.3863428179816</v>
      </c>
      <c r="AW29" s="124">
        <f>IF($A29=AW$7,AW$49*$B29+AW$50*$C29+AW$51*$D29+AW$52*$E29,IF($A29+$H$3=AW$7,$A$5*$B29*AW$3+$B$5*$C29*AW$3+$C$5*$D29*AW$3+$D$5*$E29*AW$3,IF($A29+$H$3*2=AW$7,$A$5*$B29*AW$3+$B$5*$C29*AW$3+$C$5*$D29*AW$3+$D$5*$E29*AW$3,IF($A29+$H$3*3=AW$7,$A$5*$B29*AW$3+$B$5*$C29*AW$3+$C$5*$D29*AW$3+$D$5*$E29*AW$3,IF($A29+$H$3*4=AW$7,$A$5*$B29*AW$3+$B$5*$C29*AW$3+$C$5*$D29*AW$3+$D$5*$E29*AW$3,IF($A29+$H$3*5=AW$7,$A$5*$B29*AW$3+$B$5*$C29*AW$3+$C$5*$D29*AW$3+$D$5*$E29*AW$3,IF($A29+$H$3*6=AW$7,$A$5*$B29*AW$3+$B$5*$C29*AW$3+$C$5*$D29*AW$3+$D$5*$E29*AW$3,IF($A29+$H$3*7=AW$7,$A$5*$B29*AW$3+$B$5*$C29*AW$3+$C$5*$D29*AW$3+$D$5*$E29*AW$3,IF($A29+$H$3*8=AW$7,$A$5*$B29*AW$3+$B$5*$C29*AW$3+$C$5*$D29*AW$3+$D$5*$E29*AW$3,IF($A29+$H$3*9=AW$7,$A$5*$B29*AW$3+$B$5*$C29*AW$3+$C$5*$D29*AW$3+$D$5*$E29*AW$3,IF($A29+$H$3*10=AW$7,$A$5*$B29*AW$3+$B$5*$C29*AW$3+$C$5*$D29*AW$3+$D$5*$E29*AW$3,IF($A29+$H$3*11=AW$7,AW$55*$B29*AW$3+AW$56*$C29*AW$3+AW$57*$D29*AW$3+AW$58*$E29*AW$3,IF($A29+$H$3*12=AW$7,AW$55*$B29*AW$3+AW$56*$C29*AW$3+AW$57*$D29*AW$3+AW$58*$E29*AW$3,IF($A29+$H$3*13=AW$7,AW$55*$B29*AW$3+AW$56*$C29*AW$3+AW$57*$D29*AW$3+AW$58*$E29*AW$3,IF($A29+$H$3*14=AW$7,AW$55*$B29*AW$3+AW$56*$C29*AW$3+AW$57*$D29*AW$3+AW$58*$E29*AW$3,IF($A29+$H$3*15=AW$7,AW$55*$B29*AW$3+AW$56*$C29*AW$3+AW$57*$D29*AW$3+AW$58*$E29*AW$3,IF($A29+$H$3*16=AW$7,AW$60*$B29*AW$3+AW$61*$C29*AW$3+AW$62*$D29*AW$3+AW$63*$E29*AW$3,IF($A29+$H$3*17=AW$7,AW$60*$B29*AW$3+AW$61*$C29*AW$3+AW$62*$D29*AW$3+AW$63*$E29*AW$3,IF($A29+$H$3*18=AW$7,AW$60*$B29*AW$3+AW$61*$C29*AW$3+AW$62*$D29*AW$3+AW$63*$E29*AW$3,IF($A29+$H$3*19=AW$7,AW$60*$B29*AW$3+AW$61*$C29*AW$3+AW$62*$D29*AW$3+AW$63*$E29*AW$3,IF($A29+$H$3*20=AW$7,AW$60*$B29*AW$3+AW$61*$C29*AW$3+AW$62*$D29*AW$3+AW$63*$E29*AW$3,IF($A29+$H$3*21=AW$7,AW$49*$B29*AW$3+AW$50*$C29*AW$3+AW$51*$D29*AW$3+AW$52*$E29*AW$3,IF($A29+$H$3*22=AW$7,AW$49*$B29*AW$3+AW$50*$C29*AW$3+AW$51*$D29*AW$3+AW$52*$E29*AW$3,IF($A29+$H$3*23=AW$7,AW$49*$B29*AW$3+AW$50*$C29*AW$3+AW$51*$D29*AW$3+AW$52*$E29*AW$3,IF($A29+$H$3*24=AW$7,AW$49*$B29*AW$3+AW$50*$C29*AW$3+AW$51*$D29*AW$3+AW$52*$E29*AW$3,IF($A29+$H$3*25=AW$7,AW$49*$B29*AW$3+AW$50*$C29*AW$3+AW$51*$D29*AW$3+AW$52*$E29*AW$3,IF($A29+$H$3*26=AW$7,AW$49*$B29*AW$3+AW$50*$C29*AW$3+AW$51*$D29*AW$3+AW$52*$E29*AW$3,IF($A29+$H$3*27=AW$7,AW$49*$B29*AW$3+AW$50*$C29*AW$3+AW$51*$D29*AW$3+AW$52*$E29*AW$3,IF($A29+$H$3*28=AW$7,AW$49*$B29*AW$3+AW$50*$C29*AW$3+AW$51*$D29*AW$3+AW$52*$E29*AW$3,IF($A29+$H$3*29=AW$7,AW$49*$B29*AW$3+AW$50*$C29*AW$3+AW$51*$D29*AW$3+AW$52*$E29*AW$3,IF($A29+$H$3*30=AW$7,AW$49*$B29*AW$3+AW$50*$C29*AW$3+AW$51*$D29*AW$3+AW$52*$E29*AW$3,IF($A29+$H$3*31=AW$7,AW$49*$B29*AW$3+AW$50*$C29*AW$3+AW$51*$D29*AW$3+AW$52*$E29*AW$3,IF($A29+$H$3*32=AW$7,AW$49*$B29*AW$3+AW$50*$C29*AW$3+AW$51*$D29*AW$3+AW$52*$E29*AW$3,IF($A29+$H$3*33=AW$7,AW$49*$B29*AW$3+AW$50*$C29*AW$3+AW$51*$D29*AW$3+AW$52*$E29*AW$3,IF($A29+$H$3*34=AW$7,AW$49*$B29*AW$3+AW$50*$C29*AW$3+AW$51*$D29*AW$3+AW$52*$E29*AW$3,IF($A29+$H$3*35=AW$7,AW$49*$B29*AW$3+AW$50*$C29*AW$3+AW$51*$D29*AW$3+AW$52*$E29*AW$3,IF($A29+$H$3*36=AW$7,AW$49*$B29*AW$3+AW$50*$C29*AW$3+AW$51*$D29*AW$3+AW$52*$E29*AW$3,IF($A29+$H$3*37=AW$7,AW$49*$B29*AW$3+AW$50*$C29*AW$3+AW$51*$D29*AW$3+AW$52*$E29*AW$3,IF($A29+$H$3*38=AW$7,AW$49*$B29*AW$3+AW$50*$C29*AW$3+AW$51*$D29*AW$3+AW$52*$E29*AW$3,IF($A29+$H$3*39=AW$7,AW$49*$B29*AW$3+AW$50*$C29*AW$3+AW$51*$D29*AW$3+AW$52*$E29*AW$3,IF($A29+$H$3*40=AW$7,AW$49*$B29*AW$3+AW$50*$C29*AW$3+AW$51*$D29*AW$3+AW$52*$E29*AW$3,0)))))))))))))))))))))))))))))))))))))))))*Warranty!$AC$47</f>
        <v>1291.3863428179816</v>
      </c>
      <c r="AX29" s="180">
        <f t="shared" si="1"/>
        <v>517211.9079084539</v>
      </c>
    </row>
    <row r="30" spans="1:50" x14ac:dyDescent="0.2">
      <c r="A30" s="175">
        <f>'QUANTITIES - ALT 2'!A26</f>
        <v>2043</v>
      </c>
      <c r="B30" s="181">
        <f>'QUANTITIES - ALT 1'!L26</f>
        <v>1046</v>
      </c>
      <c r="C30" s="181">
        <f>'QUANTITIES - ALT 1'!M26</f>
        <v>130</v>
      </c>
      <c r="D30" s="181">
        <f>'QUANTITIES - ALT 1'!N26</f>
        <v>34</v>
      </c>
      <c r="E30" s="181">
        <f>'QUANTITIES - ALT 1'!O26</f>
        <v>10</v>
      </c>
      <c r="F30" s="177">
        <f t="shared" si="2"/>
        <v>1220</v>
      </c>
      <c r="G30" s="171"/>
      <c r="H30" s="182">
        <f t="shared" si="11"/>
        <v>437228.84098400001</v>
      </c>
      <c r="I30" s="181">
        <f t="shared" si="12"/>
        <v>52833.144519999994</v>
      </c>
      <c r="J30" s="181">
        <f t="shared" si="13"/>
        <v>18091.920335999996</v>
      </c>
      <c r="K30" s="181">
        <f t="shared" si="14"/>
        <v>5183.8430399999997</v>
      </c>
      <c r="L30" s="183">
        <f t="shared" si="4"/>
        <v>513337.74887999997</v>
      </c>
      <c r="N30" s="158">
        <f t="shared" ref="N30:Q45" si="56">IF($A30=N$7,N$49*$B30+N$50*$C30+N$51*$D30+N$52*$E30,IF($A30+$H$3=N$7,$A$5*$B30*N$3+$B$5*$C30*N$3+$C$5*$D30*N$3+$D$5*$E30*N$3,IF($A30+$H$3*2=N$7,$A$5*$B30*N$3+$B$5*$C30*N$3+$C$5*$D30*N$3+$D$5*$E30*N$3,IF($A30+$H$3*3=N$7,$A$5*$B30*N$3+$B$5*$C30*N$3+$C$5*$D30*N$3+$D$5*$E30*N$3,IF($A30+$H$3*4=N$7,$A$5*$B30*N$3+$B$5*$C30*N$3+$C$5*$D30*N$3+$D$5*$E30*N$3,IF($A30+$H$3*5=N$7,$A$5*$B30*N$3+$B$5*$C30*N$3+$C$5*$D30*N$3+$D$5*$E30*N$3,IF($A30+$H$3*6=N$7,$A$5*$B30*N$3+$B$5*$C30*N$3+$C$5*$D30*N$3+$D$5*$E30*N$3,IF($A30+$H$3*7=N$7,$A$5*$B30*N$3+$B$5*$C30*N$3+$C$5*$D30*N$3+$D$5*$E30*N$3,IF($A30+$H$3*8=N$7,$A$5*$B30*N$3+$B$5*$C30*N$3+$C$5*$D30*N$3+$D$5*$E30*N$3,IF($A30+$H$3*9=N$7,$A$5*$B30*N$3+$B$5*$C30*N$3+$C$5*$D30*N$3+$D$5*$E30*N$3,IF($A30+$H$3*10=N$7,$A$5*$B30*N$3+$B$5*$C30*N$3+$C$5*$D30*N$3+$D$5*$E30*N$3,IF($A30+$H$3*11=N$7,N$55*$B30*N$3+N$56*$C30*N$3+N$57*$D30*N$3+N$58*$E30*N$3,IF($A30+$H$3*12=N$7,N$55*$B30*N$3+N$56*$C30*N$3+N$57*$D30*N$3+N$58*$E30*N$3,IF($A30+$H$3*13=N$7,N$55*$B30*N$3+N$56*$C30*N$3+N$57*$D30*N$3+N$58*$E30*N$3,IF($A30+$H$3*14=N$7,N$55*$B30*N$3+N$56*$C30*N$3+N$57*$D30*N$3+N$58*$E30*N$3,IF($A30+$H$3*15=N$7,N$55*$B30*N$3+N$56*$C30*N$3+N$57*$D30*N$3+N$58*$E30*N$3,IF($A30+$H$3*16=N$7,N$60*$B30*N$3+N$61*$C30*N$3+N$62*$D30*N$3+N$63*$E30*N$3,IF($A30+$H$3*17=N$7,N$60*$B30*N$3+N$61*$C30*N$3+N$62*$D30*N$3+N$63*$E30*N$3,IF($A30+$H$3*18=N$7,N$60*$B30*N$3+N$61*$C30*N$3+N$62*$D30*N$3+N$63*$E30*N$3,IF($A30+$H$3*19=N$7,N$60*$B30*N$3+N$61*$C30*N$3+N$62*$D30*N$3+N$63*$E30*N$3,IF($A30+$H$3*20=N$7,N$60*$B30*N$3+N$61*$C30*N$3+N$62*$D30*N$3+N$63*$E30*N$3,IF($A30+$H$3*21=N$7,N$49*$B30*N$3+N$50*$C30*N$3+N$51*$D30*N$3+N$52*$E30*N$3,IF($A30+$H$3*22=N$7,N$49*$B30*N$3+N$50*$C30*N$3+N$51*$D30*N$3+N$52*$E30*N$3,IF($A30+$H$3*23=N$7,N$49*$B30*N$3+N$50*$C30*N$3+N$51*$D30*N$3+N$52*$E30*N$3,IF($A30+$H$3*24=N$7,N$49*$B30*N$3+N$50*$C30*N$3+N$51*$D30*N$3+N$52*$E30*N$3,IF($A30+$H$3*25=N$7,N$49*$B30*N$3+N$50*$C30*N$3+N$51*$D30*N$3+N$52*$E30*N$3,IF($A30+$H$3*26=N$7,N$49*$B30*N$3+N$50*$C30*N$3+N$51*$D30*N$3+N$52*$E30*N$3,IF($A30+$H$3*27=N$7,N$49*$B30*N$3+N$50*$C30*N$3+N$51*$D30*N$3+N$52*$E30*N$3,IF($A30+$H$3*28=N$7,N$49*$B30*N$3+N$50*$C30*N$3+N$51*$D30*N$3+N$52*$E30*N$3,IF($A30+$H$3*29=N$7,N$49*$B30*N$3+N$50*$C30*N$3+N$51*$D30*N$3+N$52*$E30*N$3,IF($A30+$H$3*30=N$7,N$49*$B30*N$3+N$50*$C30*N$3+N$51*$D30*N$3+N$52*$E30*N$3,IF($A30+$H$3*31=N$7,N$49*$B30*N$3+N$50*$C30*N$3+N$51*$D30*N$3+N$52*$E30*N$3,IF($A30+$H$3*32=N$7,N$49*$B30*N$3+N$50*$C30*N$3+N$51*$D30*N$3+N$52*$E30*N$3,IF($A30+$H$3*33=N$7,N$49*$B30*N$3+N$50*$C30*N$3+N$51*$D30*N$3+N$52*$E30*N$3,IF($A30+$H$3*34=N$7,N$49*$B30*N$3+N$50*$C30*N$3+N$51*$D30*N$3+N$52*$E30*N$3,IF($A30+$H$3*35=N$7,N$49*$B30*N$3+N$50*$C30*N$3+N$51*$D30*N$3+N$52*$E30*N$3,IF($A30+$H$3*36=N$7,N$49*$B30*N$3+N$50*$C30*N$3+N$51*$D30*N$3+N$52*$E30*N$3,IF($A30+$H$3*37=N$7,N$49*$B30*N$3+N$50*$C30*N$3+N$51*$D30*N$3+N$52*$E30*N$3,IF($A30+$H$3*38=N$7,N$49*$B30*N$3+N$50*$C30*N$3+N$51*$D30*N$3+N$52*$E30*N$3,IF($A30+$H$3*39=N$7,N$49*$B30*N$3+N$50*$C30*N$3+N$51*$D30*N$3+N$52*$E30*N$3,IF($A30+$H$3*40=N$7,N$49*$B30*N$3+N$50*$C30*N$3+N$51*$D30*N$3+N$52*$E30*N$3,0)))))))))))))))))))))))))))))))))))))))))</f>
        <v>0</v>
      </c>
      <c r="O30" s="158">
        <f t="shared" si="56"/>
        <v>0</v>
      </c>
      <c r="P30" s="158">
        <f t="shared" si="56"/>
        <v>0</v>
      </c>
      <c r="Q30" s="124">
        <f t="shared" si="56"/>
        <v>0</v>
      </c>
      <c r="R30" s="124">
        <f t="shared" si="8"/>
        <v>0</v>
      </c>
      <c r="S30" s="124">
        <f t="shared" si="15"/>
        <v>0</v>
      </c>
      <c r="T30" s="124">
        <f t="shared" si="18"/>
        <v>0</v>
      </c>
      <c r="U30" s="124">
        <f t="shared" si="21"/>
        <v>0</v>
      </c>
      <c r="V30" s="124">
        <f t="shared" si="24"/>
        <v>0</v>
      </c>
      <c r="W30" s="124">
        <f t="shared" si="27"/>
        <v>0</v>
      </c>
      <c r="X30" s="124">
        <f t="shared" si="30"/>
        <v>0</v>
      </c>
      <c r="Y30" s="124">
        <f t="shared" si="32"/>
        <v>0</v>
      </c>
      <c r="Z30" s="124">
        <f t="shared" si="34"/>
        <v>0</v>
      </c>
      <c r="AA30" s="124">
        <f t="shared" si="36"/>
        <v>0</v>
      </c>
      <c r="AB30" s="124">
        <f t="shared" si="38"/>
        <v>0</v>
      </c>
      <c r="AC30" s="124">
        <f t="shared" si="40"/>
        <v>0</v>
      </c>
      <c r="AD30" s="124">
        <f t="shared" si="42"/>
        <v>0</v>
      </c>
      <c r="AE30" s="124">
        <f t="shared" si="44"/>
        <v>0</v>
      </c>
      <c r="AF30" s="124">
        <f t="shared" si="46"/>
        <v>0</v>
      </c>
      <c r="AG30" s="124">
        <f t="shared" si="48"/>
        <v>0</v>
      </c>
      <c r="AH30" s="124">
        <f t="shared" si="50"/>
        <v>0</v>
      </c>
      <c r="AI30" s="124">
        <f t="shared" si="52"/>
        <v>0</v>
      </c>
      <c r="AJ30" s="124">
        <f t="shared" si="54"/>
        <v>0</v>
      </c>
      <c r="AK30" s="124">
        <f t="shared" ref="AK30:AK45" si="57">IF($A30=AK$7,AK$49*$B30+AK$50*$C30+AK$51*$D30+AK$52*$E30,IF($A30+$H$3=AK$7,$A$5*$B30*AK$3+$B$5*$C30*AK$3+$C$5*$D30*AK$3+$D$5*$E30*AK$3,IF($A30+$H$3*2=AK$7,$A$5*$B30*AK$3+$B$5*$C30*AK$3+$C$5*$D30*AK$3+$D$5*$E30*AK$3,IF($A30+$H$3*3=AK$7,$A$5*$B30*AK$3+$B$5*$C30*AK$3+$C$5*$D30*AK$3+$D$5*$E30*AK$3,IF($A30+$H$3*4=AK$7,$A$5*$B30*AK$3+$B$5*$C30*AK$3+$C$5*$D30*AK$3+$D$5*$E30*AK$3,IF($A30+$H$3*5=AK$7,$A$5*$B30*AK$3+$B$5*$C30*AK$3+$C$5*$D30*AK$3+$D$5*$E30*AK$3,IF($A30+$H$3*6=AK$7,$A$5*$B30*AK$3+$B$5*$C30*AK$3+$C$5*$D30*AK$3+$D$5*$E30*AK$3,IF($A30+$H$3*7=AK$7,$A$5*$B30*AK$3+$B$5*$C30*AK$3+$C$5*$D30*AK$3+$D$5*$E30*AK$3,IF($A30+$H$3*8=AK$7,$A$5*$B30*AK$3+$B$5*$C30*AK$3+$C$5*$D30*AK$3+$D$5*$E30*AK$3,IF($A30+$H$3*9=AK$7,$A$5*$B30*AK$3+$B$5*$C30*AK$3+$C$5*$D30*AK$3+$D$5*$E30*AK$3,IF($A30+$H$3*10=AK$7,$A$5*$B30*AK$3+$B$5*$C30*AK$3+$C$5*$D30*AK$3+$D$5*$E30*AK$3,IF($A30+$H$3*11=AK$7,AK$55*$B30*AK$3+AK$56*$C30*AK$3+AK$57*$D30*AK$3+AK$58*$E30*AK$3,IF($A30+$H$3*12=AK$7,AK$55*$B30*AK$3+AK$56*$C30*AK$3+AK$57*$D30*AK$3+AK$58*$E30*AK$3,IF($A30+$H$3*13=AK$7,AK$55*$B30*AK$3+AK$56*$C30*AK$3+AK$57*$D30*AK$3+AK$58*$E30*AK$3,IF($A30+$H$3*14=AK$7,AK$55*$B30*AK$3+AK$56*$C30*AK$3+AK$57*$D30*AK$3+AK$58*$E30*AK$3,IF($A30+$H$3*15=AK$7,AK$55*$B30*AK$3+AK$56*$C30*AK$3+AK$57*$D30*AK$3+AK$58*$E30*AK$3,IF($A30+$H$3*16=AK$7,AK$60*$B30*AK$3+AK$61*$C30*AK$3+AK$62*$D30*AK$3+AK$63*$E30*AK$3,IF($A30+$H$3*17=AK$7,AK$60*$B30*AK$3+AK$61*$C30*AK$3+AK$62*$D30*AK$3+AK$63*$E30*AK$3,IF($A30+$H$3*18=AK$7,AK$60*$B30*AK$3+AK$61*$C30*AK$3+AK$62*$D30*AK$3+AK$63*$E30*AK$3,IF($A30+$H$3*19=AK$7,AK$60*$B30*AK$3+AK$61*$C30*AK$3+AK$62*$D30*AK$3+AK$63*$E30*AK$3,IF($A30+$H$3*20=AK$7,AK$60*$B30*AK$3+AK$61*$C30*AK$3+AK$62*$D30*AK$3+AK$63*$E30*AK$3,IF($A30+$H$3*21=AK$7,AK$49*$B30*AK$3+AK$50*$C30*AK$3+AK$51*$D30*AK$3+AK$52*$E30*AK$3,IF($A30+$H$3*22=AK$7,AK$49*$B30*AK$3+AK$50*$C30*AK$3+AK$51*$D30*AK$3+AK$52*$E30*AK$3,IF($A30+$H$3*23=AK$7,AK$49*$B30*AK$3+AK$50*$C30*AK$3+AK$51*$D30*AK$3+AK$52*$E30*AK$3,IF($A30+$H$3*24=AK$7,AK$49*$B30*AK$3+AK$50*$C30*AK$3+AK$51*$D30*AK$3+AK$52*$E30*AK$3,IF($A30+$H$3*25=AK$7,AK$49*$B30*AK$3+AK$50*$C30*AK$3+AK$51*$D30*AK$3+AK$52*$E30*AK$3,IF($A30+$H$3*26=AK$7,AK$49*$B30*AK$3+AK$50*$C30*AK$3+AK$51*$D30*AK$3+AK$52*$E30*AK$3,IF($A30+$H$3*27=AK$7,AK$49*$B30*AK$3+AK$50*$C30*AK$3+AK$51*$D30*AK$3+AK$52*$E30*AK$3,IF($A30+$H$3*28=AK$7,AK$49*$B30*AK$3+AK$50*$C30*AK$3+AK$51*$D30*AK$3+AK$52*$E30*AK$3,IF($A30+$H$3*29=AK$7,AK$49*$B30*AK$3+AK$50*$C30*AK$3+AK$51*$D30*AK$3+AK$52*$E30*AK$3,IF($A30+$H$3*30=AK$7,AK$49*$B30*AK$3+AK$50*$C30*AK$3+AK$51*$D30*AK$3+AK$52*$E30*AK$3,IF($A30+$H$3*31=AK$7,AK$49*$B30*AK$3+AK$50*$C30*AK$3+AK$51*$D30*AK$3+AK$52*$E30*AK$3,IF($A30+$H$3*32=AK$7,AK$49*$B30*AK$3+AK$50*$C30*AK$3+AK$51*$D30*AK$3+AK$52*$E30*AK$3,IF($A30+$H$3*33=AK$7,AK$49*$B30*AK$3+AK$50*$C30*AK$3+AK$51*$D30*AK$3+AK$52*$E30*AK$3,IF($A30+$H$3*34=AK$7,AK$49*$B30*AK$3+AK$50*$C30*AK$3+AK$51*$D30*AK$3+AK$52*$E30*AK$3,IF($A30+$H$3*35=AK$7,AK$49*$B30*AK$3+AK$50*$C30*AK$3+AK$51*$D30*AK$3+AK$52*$E30*AK$3,IF($A30+$H$3*36=AK$7,AK$49*$B30*AK$3+AK$50*$C30*AK$3+AK$51*$D30*AK$3+AK$52*$E30*AK$3,IF($A30+$H$3*37=AK$7,AK$49*$B30*AK$3+AK$50*$C30*AK$3+AK$51*$D30*AK$3+AK$52*$E30*AK$3,IF($A30+$H$3*38=AK$7,AK$49*$B30*AK$3+AK$50*$C30*AK$3+AK$51*$D30*AK$3+AK$52*$E30*AK$3,IF($A30+$H$3*39=AK$7,AK$49*$B30*AK$3+AK$50*$C30*AK$3+AK$51*$D30*AK$3+AK$52*$E30*AK$3,IF($A30+$H$3*40=AK$7,AK$49*$B30*AK$3+AK$50*$C30*AK$3+AK$51*$D30*AK$3+AK$52*$E30*AK$3,0)))))))))))))))))))))))))))))))))))))))))</f>
        <v>513337.74887999997</v>
      </c>
      <c r="AL30" s="124">
        <f t="shared" ref="AL30:AU30" si="58">IF($A30=AL$7,AL$49*$B30+AL$50*$C30+AL$51*$D30+AL$52*$E30,IF($A30+$H$3=AL$7,$A$5*$B30*AL$3+$B$5*$C30*AL$3+$C$5*$D30*AL$3+$D$5*$E30*AL$3,IF($A30+$H$3*2=AL$7,$A$5*$B30*AL$3+$B$5*$C30*AL$3+$C$5*$D30*AL$3+$D$5*$E30*AL$3,IF($A30+$H$3*3=AL$7,$A$5*$B30*AL$3+$B$5*$C30*AL$3+$C$5*$D30*AL$3+$D$5*$E30*AL$3,IF($A30+$H$3*4=AL$7,$A$5*$B30*AL$3+$B$5*$C30*AL$3+$C$5*$D30*AL$3+$D$5*$E30*AL$3,IF($A30+$H$3*5=AL$7,$A$5*$B30*AL$3+$B$5*$C30*AL$3+$C$5*$D30*AL$3+$D$5*$E30*AL$3,IF($A30+$H$3*6=AL$7,$A$5*$B30*AL$3+$B$5*$C30*AL$3+$C$5*$D30*AL$3+$D$5*$E30*AL$3,IF($A30+$H$3*7=AL$7,$A$5*$B30*AL$3+$B$5*$C30*AL$3+$C$5*$D30*AL$3+$D$5*$E30*AL$3,IF($A30+$H$3*8=AL$7,$A$5*$B30*AL$3+$B$5*$C30*AL$3+$C$5*$D30*AL$3+$D$5*$E30*AL$3,IF($A30+$H$3*9=AL$7,$A$5*$B30*AL$3+$B$5*$C30*AL$3+$C$5*$D30*AL$3+$D$5*$E30*AL$3,IF($A30+$H$3*10=AL$7,$A$5*$B30*AL$3+$B$5*$C30*AL$3+$C$5*$D30*AL$3+$D$5*$E30*AL$3,IF($A30+$H$3*11=AL$7,AL$55*$B30*AL$3+AL$56*$C30*AL$3+AL$57*$D30*AL$3+AL$58*$E30*AL$3,IF($A30+$H$3*12=AL$7,AL$55*$B30*AL$3+AL$56*$C30*AL$3+AL$57*$D30*AL$3+AL$58*$E30*AL$3,IF($A30+$H$3*13=AL$7,AL$55*$B30*AL$3+AL$56*$C30*AL$3+AL$57*$D30*AL$3+AL$58*$E30*AL$3,IF($A30+$H$3*14=AL$7,AL$55*$B30*AL$3+AL$56*$C30*AL$3+AL$57*$D30*AL$3+AL$58*$E30*AL$3,IF($A30+$H$3*15=AL$7,AL$55*$B30*AL$3+AL$56*$C30*AL$3+AL$57*$D30*AL$3+AL$58*$E30*AL$3,IF($A30+$H$3*16=AL$7,AL$60*$B30*AL$3+AL$61*$C30*AL$3+AL$62*$D30*AL$3+AL$63*$E30*AL$3,IF($A30+$H$3*17=AL$7,AL$60*$B30*AL$3+AL$61*$C30*AL$3+AL$62*$D30*AL$3+AL$63*$E30*AL$3,IF($A30+$H$3*18=AL$7,AL$60*$B30*AL$3+AL$61*$C30*AL$3+AL$62*$D30*AL$3+AL$63*$E30*AL$3,IF($A30+$H$3*19=AL$7,AL$60*$B30*AL$3+AL$61*$C30*AL$3+AL$62*$D30*AL$3+AL$63*$E30*AL$3,IF($A30+$H$3*20=AL$7,AL$60*$B30*AL$3+AL$61*$C30*AL$3+AL$62*$D30*AL$3+AL$63*$E30*AL$3,IF($A30+$H$3*21=AL$7,AL$49*$B30*AL$3+AL$50*$C30*AL$3+AL$51*$D30*AL$3+AL$52*$E30*AL$3,IF($A30+$H$3*22=AL$7,AL$49*$B30*AL$3+AL$50*$C30*AL$3+AL$51*$D30*AL$3+AL$52*$E30*AL$3,IF($A30+$H$3*23=AL$7,AL$49*$B30*AL$3+AL$50*$C30*AL$3+AL$51*$D30*AL$3+AL$52*$E30*AL$3,IF($A30+$H$3*24=AL$7,AL$49*$B30*AL$3+AL$50*$C30*AL$3+AL$51*$D30*AL$3+AL$52*$E30*AL$3,IF($A30+$H$3*25=AL$7,AL$49*$B30*AL$3+AL$50*$C30*AL$3+AL$51*$D30*AL$3+AL$52*$E30*AL$3,IF($A30+$H$3*26=AL$7,AL$49*$B30*AL$3+AL$50*$C30*AL$3+AL$51*$D30*AL$3+AL$52*$E30*AL$3,IF($A30+$H$3*27=AL$7,AL$49*$B30*AL$3+AL$50*$C30*AL$3+AL$51*$D30*AL$3+AL$52*$E30*AL$3,IF($A30+$H$3*28=AL$7,AL$49*$B30*AL$3+AL$50*$C30*AL$3+AL$51*$D30*AL$3+AL$52*$E30*AL$3,IF($A30+$H$3*29=AL$7,AL$49*$B30*AL$3+AL$50*$C30*AL$3+AL$51*$D30*AL$3+AL$52*$E30*AL$3,IF($A30+$H$3*30=AL$7,AL$49*$B30*AL$3+AL$50*$C30*AL$3+AL$51*$D30*AL$3+AL$52*$E30*AL$3,IF($A30+$H$3*31=AL$7,AL$49*$B30*AL$3+AL$50*$C30*AL$3+AL$51*$D30*AL$3+AL$52*$E30*AL$3,IF($A30+$H$3*32=AL$7,AL$49*$B30*AL$3+AL$50*$C30*AL$3+AL$51*$D30*AL$3+AL$52*$E30*AL$3,IF($A30+$H$3*33=AL$7,AL$49*$B30*AL$3+AL$50*$C30*AL$3+AL$51*$D30*AL$3+AL$52*$E30*AL$3,IF($A30+$H$3*34=AL$7,AL$49*$B30*AL$3+AL$50*$C30*AL$3+AL$51*$D30*AL$3+AL$52*$E30*AL$3,IF($A30+$H$3*35=AL$7,AL$49*$B30*AL$3+AL$50*$C30*AL$3+AL$51*$D30*AL$3+AL$52*$E30*AL$3,IF($A30+$H$3*36=AL$7,AL$49*$B30*AL$3+AL$50*$C30*AL$3+AL$51*$D30*AL$3+AL$52*$E30*AL$3,IF($A30+$H$3*37=AL$7,AL$49*$B30*AL$3+AL$50*$C30*AL$3+AL$51*$D30*AL$3+AL$52*$E30*AL$3,IF($A30+$H$3*38=AL$7,AL$49*$B30*AL$3+AL$50*$C30*AL$3+AL$51*$D30*AL$3+AL$52*$E30*AL$3,IF($A30+$H$3*39=AL$7,AL$49*$B30*AL$3+AL$50*$C30*AL$3+AL$51*$D30*AL$3+AL$52*$E30*AL$3,IF($A30+$H$3*40=AL$7,AL$49*$B30*AL$3+AL$50*$C30*AL$3+AL$51*$D30*AL$3+AL$52*$E30*AL$3,0)))))))))))))))))))))))))))))))))))))))))*0</f>
        <v>0</v>
      </c>
      <c r="AM30" s="124">
        <f t="shared" si="58"/>
        <v>0</v>
      </c>
      <c r="AN30" s="124">
        <f t="shared" si="58"/>
        <v>0</v>
      </c>
      <c r="AO30" s="124">
        <f t="shared" si="58"/>
        <v>0</v>
      </c>
      <c r="AP30" s="124">
        <f t="shared" si="58"/>
        <v>0</v>
      </c>
      <c r="AQ30" s="124">
        <f t="shared" si="58"/>
        <v>0</v>
      </c>
      <c r="AR30" s="124">
        <f t="shared" si="58"/>
        <v>0</v>
      </c>
      <c r="AS30" s="124">
        <f t="shared" si="58"/>
        <v>0</v>
      </c>
      <c r="AT30" s="124">
        <f t="shared" si="58"/>
        <v>0</v>
      </c>
      <c r="AU30" s="124">
        <f t="shared" si="58"/>
        <v>0</v>
      </c>
      <c r="AV30" s="124">
        <f>IF($A30=AV$7,AV$49*$B30+AV$50*$C30+AV$51*$D30+AV$52*$E30,IF($A30+$H$3=AV$7,$A$5*$B30*AV$3+$B$5*$C30*AV$3+$C$5*$D30*AV$3+$D$5*$E30*AV$3,IF($A30+$H$3*2=AV$7,$A$5*$B30*AV$3+$B$5*$C30*AV$3+$C$5*$D30*AV$3+$D$5*$E30*AV$3,IF($A30+$H$3*3=AV$7,$A$5*$B30*AV$3+$B$5*$C30*AV$3+$C$5*$D30*AV$3+$D$5*$E30*AV$3,IF($A30+$H$3*4=AV$7,$A$5*$B30*AV$3+$B$5*$C30*AV$3+$C$5*$D30*AV$3+$D$5*$E30*AV$3,IF($A30+$H$3*5=AV$7,$A$5*$B30*AV$3+$B$5*$C30*AV$3+$C$5*$D30*AV$3+$D$5*$E30*AV$3,IF($A30+$H$3*6=AV$7,$A$5*$B30*AV$3+$B$5*$C30*AV$3+$C$5*$D30*AV$3+$D$5*$E30*AV$3,IF($A30+$H$3*7=AV$7,$A$5*$B30*AV$3+$B$5*$C30*AV$3+$C$5*$D30*AV$3+$D$5*$E30*AV$3,IF($A30+$H$3*8=AV$7,$A$5*$B30*AV$3+$B$5*$C30*AV$3+$C$5*$D30*AV$3+$D$5*$E30*AV$3,IF($A30+$H$3*9=AV$7,$A$5*$B30*AV$3+$B$5*$C30*AV$3+$C$5*$D30*AV$3+$D$5*$E30*AV$3,IF($A30+$H$3*10=AV$7,$A$5*$B30*AV$3+$B$5*$C30*AV$3+$C$5*$D30*AV$3+$D$5*$E30*AV$3,IF($A30+$H$3*11=AV$7,AV$55*$B30*AV$3+AV$56*$C30*AV$3+AV$57*$D30*AV$3+AV$58*$E30*AV$3,IF($A30+$H$3*12=AV$7,AV$55*$B30*AV$3+AV$56*$C30*AV$3+AV$57*$D30*AV$3+AV$58*$E30*AV$3,IF($A30+$H$3*13=AV$7,AV$55*$B30*AV$3+AV$56*$C30*AV$3+AV$57*$D30*AV$3+AV$58*$E30*AV$3,IF($A30+$H$3*14=AV$7,AV$55*$B30*AV$3+AV$56*$C30*AV$3+AV$57*$D30*AV$3+AV$58*$E30*AV$3,IF($A30+$H$3*15=AV$7,AV$55*$B30*AV$3+AV$56*$C30*AV$3+AV$57*$D30*AV$3+AV$58*$E30*AV$3,IF($A30+$H$3*16=AV$7,AV$60*$B30*AV$3+AV$61*$C30*AV$3+AV$62*$D30*AV$3+AV$63*$E30*AV$3,IF($A30+$H$3*17=AV$7,AV$60*$B30*AV$3+AV$61*$C30*AV$3+AV$62*$D30*AV$3+AV$63*$E30*AV$3,IF($A30+$H$3*18=AV$7,AV$60*$B30*AV$3+AV$61*$C30*AV$3+AV$62*$D30*AV$3+AV$63*$E30*AV$3,IF($A30+$H$3*19=AV$7,AV$60*$B30*AV$3+AV$61*$C30*AV$3+AV$62*$D30*AV$3+AV$63*$E30*AV$3,IF($A30+$H$3*20=AV$7,AV$60*$B30*AV$3+AV$61*$C30*AV$3+AV$62*$D30*AV$3+AV$63*$E30*AV$3,IF($A30+$H$3*21=AV$7,AV$49*$B30*AV$3+AV$50*$C30*AV$3+AV$51*$D30*AV$3+AV$52*$E30*AV$3,IF($A30+$H$3*22=AV$7,AV$49*$B30*AV$3+AV$50*$C30*AV$3+AV$51*$D30*AV$3+AV$52*$E30*AV$3,IF($A30+$H$3*23=AV$7,AV$49*$B30*AV$3+AV$50*$C30*AV$3+AV$51*$D30*AV$3+AV$52*$E30*AV$3,IF($A30+$H$3*24=AV$7,AV$49*$B30*AV$3+AV$50*$C30*AV$3+AV$51*$D30*AV$3+AV$52*$E30*AV$3,IF($A30+$H$3*25=AV$7,AV$49*$B30*AV$3+AV$50*$C30*AV$3+AV$51*$D30*AV$3+AV$52*$E30*AV$3,IF($A30+$H$3*26=AV$7,AV$49*$B30*AV$3+AV$50*$C30*AV$3+AV$51*$D30*AV$3+AV$52*$E30*AV$3,IF($A30+$H$3*27=AV$7,AV$49*$B30*AV$3+AV$50*$C30*AV$3+AV$51*$D30*AV$3+AV$52*$E30*AV$3,IF($A30+$H$3*28=AV$7,AV$49*$B30*AV$3+AV$50*$C30*AV$3+AV$51*$D30*AV$3+AV$52*$E30*AV$3,IF($A30+$H$3*29=AV$7,AV$49*$B30*AV$3+AV$50*$C30*AV$3+AV$51*$D30*AV$3+AV$52*$E30*AV$3,IF($A30+$H$3*30=AV$7,AV$49*$B30*AV$3+AV$50*$C30*AV$3+AV$51*$D30*AV$3+AV$52*$E30*AV$3,IF($A30+$H$3*31=AV$7,AV$49*$B30*AV$3+AV$50*$C30*AV$3+AV$51*$D30*AV$3+AV$52*$E30*AV$3,IF($A30+$H$3*32=AV$7,AV$49*$B30*AV$3+AV$50*$C30*AV$3+AV$51*$D30*AV$3+AV$52*$E30*AV$3,IF($A30+$H$3*33=AV$7,AV$49*$B30*AV$3+AV$50*$C30*AV$3+AV$51*$D30*AV$3+AV$52*$E30*AV$3,IF($A30+$H$3*34=AV$7,AV$49*$B30*AV$3+AV$50*$C30*AV$3+AV$51*$D30*AV$3+AV$52*$E30*AV$3,IF($A30+$H$3*35=AV$7,AV$49*$B30*AV$3+AV$50*$C30*AV$3+AV$51*$D30*AV$3+AV$52*$E30*AV$3,IF($A30+$H$3*36=AV$7,AV$49*$B30*AV$3+AV$50*$C30*AV$3+AV$51*$D30*AV$3+AV$52*$E30*AV$3,IF($A30+$H$3*37=AV$7,AV$49*$B30*AV$3+AV$50*$C30*AV$3+AV$51*$D30*AV$3+AV$52*$E30*AV$3,IF($A30+$H$3*38=AV$7,AV$49*$B30*AV$3+AV$50*$C30*AV$3+AV$51*$D30*AV$3+AV$52*$E30*AV$3,IF($A30+$H$3*39=AV$7,AV$49*$B30*AV$3+AV$50*$C30*AV$3+AV$51*$D30*AV$3+AV$52*$E30*AV$3,IF($A30+$H$3*40=AV$7,AV$49*$B30*AV$3+AV$50*$C30*AV$3+AV$51*$D30*AV$3+AV$52*$E30*AV$3,0)))))))))))))))))))))))))))))))))))))))))*Warranty!$AC$47</f>
        <v>1291.3863428179816</v>
      </c>
      <c r="AW30" s="124">
        <f>IF($A30=AW$7,AW$49*$B30+AW$50*$C30+AW$51*$D30+AW$52*$E30,IF($A30+$H$3=AW$7,$A$5*$B30*AW$3+$B$5*$C30*AW$3+$C$5*$D30*AW$3+$D$5*$E30*AW$3,IF($A30+$H$3*2=AW$7,$A$5*$B30*AW$3+$B$5*$C30*AW$3+$C$5*$D30*AW$3+$D$5*$E30*AW$3,IF($A30+$H$3*3=AW$7,$A$5*$B30*AW$3+$B$5*$C30*AW$3+$C$5*$D30*AW$3+$D$5*$E30*AW$3,IF($A30+$H$3*4=AW$7,$A$5*$B30*AW$3+$B$5*$C30*AW$3+$C$5*$D30*AW$3+$D$5*$E30*AW$3,IF($A30+$H$3*5=AW$7,$A$5*$B30*AW$3+$B$5*$C30*AW$3+$C$5*$D30*AW$3+$D$5*$E30*AW$3,IF($A30+$H$3*6=AW$7,$A$5*$B30*AW$3+$B$5*$C30*AW$3+$C$5*$D30*AW$3+$D$5*$E30*AW$3,IF($A30+$H$3*7=AW$7,$A$5*$B30*AW$3+$B$5*$C30*AW$3+$C$5*$D30*AW$3+$D$5*$E30*AW$3,IF($A30+$H$3*8=AW$7,$A$5*$B30*AW$3+$B$5*$C30*AW$3+$C$5*$D30*AW$3+$D$5*$E30*AW$3,IF($A30+$H$3*9=AW$7,$A$5*$B30*AW$3+$B$5*$C30*AW$3+$C$5*$D30*AW$3+$D$5*$E30*AW$3,IF($A30+$H$3*10=AW$7,$A$5*$B30*AW$3+$B$5*$C30*AW$3+$C$5*$D30*AW$3+$D$5*$E30*AW$3,IF($A30+$H$3*11=AW$7,AW$55*$B30*AW$3+AW$56*$C30*AW$3+AW$57*$D30*AW$3+AW$58*$E30*AW$3,IF($A30+$H$3*12=AW$7,AW$55*$B30*AW$3+AW$56*$C30*AW$3+AW$57*$D30*AW$3+AW$58*$E30*AW$3,IF($A30+$H$3*13=AW$7,AW$55*$B30*AW$3+AW$56*$C30*AW$3+AW$57*$D30*AW$3+AW$58*$E30*AW$3,IF($A30+$H$3*14=AW$7,AW$55*$B30*AW$3+AW$56*$C30*AW$3+AW$57*$D30*AW$3+AW$58*$E30*AW$3,IF($A30+$H$3*15=AW$7,AW$55*$B30*AW$3+AW$56*$C30*AW$3+AW$57*$D30*AW$3+AW$58*$E30*AW$3,IF($A30+$H$3*16=AW$7,AW$60*$B30*AW$3+AW$61*$C30*AW$3+AW$62*$D30*AW$3+AW$63*$E30*AW$3,IF($A30+$H$3*17=AW$7,AW$60*$B30*AW$3+AW$61*$C30*AW$3+AW$62*$D30*AW$3+AW$63*$E30*AW$3,IF($A30+$H$3*18=AW$7,AW$60*$B30*AW$3+AW$61*$C30*AW$3+AW$62*$D30*AW$3+AW$63*$E30*AW$3,IF($A30+$H$3*19=AW$7,AW$60*$B30*AW$3+AW$61*$C30*AW$3+AW$62*$D30*AW$3+AW$63*$E30*AW$3,IF($A30+$H$3*20=AW$7,AW$60*$B30*AW$3+AW$61*$C30*AW$3+AW$62*$D30*AW$3+AW$63*$E30*AW$3,IF($A30+$H$3*21=AW$7,AW$49*$B30*AW$3+AW$50*$C30*AW$3+AW$51*$D30*AW$3+AW$52*$E30*AW$3,IF($A30+$H$3*22=AW$7,AW$49*$B30*AW$3+AW$50*$C30*AW$3+AW$51*$D30*AW$3+AW$52*$E30*AW$3,IF($A30+$H$3*23=AW$7,AW$49*$B30*AW$3+AW$50*$C30*AW$3+AW$51*$D30*AW$3+AW$52*$E30*AW$3,IF($A30+$H$3*24=AW$7,AW$49*$B30*AW$3+AW$50*$C30*AW$3+AW$51*$D30*AW$3+AW$52*$E30*AW$3,IF($A30+$H$3*25=AW$7,AW$49*$B30*AW$3+AW$50*$C30*AW$3+AW$51*$D30*AW$3+AW$52*$E30*AW$3,IF($A30+$H$3*26=AW$7,AW$49*$B30*AW$3+AW$50*$C30*AW$3+AW$51*$D30*AW$3+AW$52*$E30*AW$3,IF($A30+$H$3*27=AW$7,AW$49*$B30*AW$3+AW$50*$C30*AW$3+AW$51*$D30*AW$3+AW$52*$E30*AW$3,IF($A30+$H$3*28=AW$7,AW$49*$B30*AW$3+AW$50*$C30*AW$3+AW$51*$D30*AW$3+AW$52*$E30*AW$3,IF($A30+$H$3*29=AW$7,AW$49*$B30*AW$3+AW$50*$C30*AW$3+AW$51*$D30*AW$3+AW$52*$E30*AW$3,IF($A30+$H$3*30=AW$7,AW$49*$B30*AW$3+AW$50*$C30*AW$3+AW$51*$D30*AW$3+AW$52*$E30*AW$3,IF($A30+$H$3*31=AW$7,AW$49*$B30*AW$3+AW$50*$C30*AW$3+AW$51*$D30*AW$3+AW$52*$E30*AW$3,IF($A30+$H$3*32=AW$7,AW$49*$B30*AW$3+AW$50*$C30*AW$3+AW$51*$D30*AW$3+AW$52*$E30*AW$3,IF($A30+$H$3*33=AW$7,AW$49*$B30*AW$3+AW$50*$C30*AW$3+AW$51*$D30*AW$3+AW$52*$E30*AW$3,IF($A30+$H$3*34=AW$7,AW$49*$B30*AW$3+AW$50*$C30*AW$3+AW$51*$D30*AW$3+AW$52*$E30*AW$3,IF($A30+$H$3*35=AW$7,AW$49*$B30*AW$3+AW$50*$C30*AW$3+AW$51*$D30*AW$3+AW$52*$E30*AW$3,IF($A30+$H$3*36=AW$7,AW$49*$B30*AW$3+AW$50*$C30*AW$3+AW$51*$D30*AW$3+AW$52*$E30*AW$3,IF($A30+$H$3*37=AW$7,AW$49*$B30*AW$3+AW$50*$C30*AW$3+AW$51*$D30*AW$3+AW$52*$E30*AW$3,IF($A30+$H$3*38=AW$7,AW$49*$B30*AW$3+AW$50*$C30*AW$3+AW$51*$D30*AW$3+AW$52*$E30*AW$3,IF($A30+$H$3*39=AW$7,AW$49*$B30*AW$3+AW$50*$C30*AW$3+AW$51*$D30*AW$3+AW$52*$E30*AW$3,IF($A30+$H$3*40=AW$7,AW$49*$B30*AW$3+AW$50*$C30*AW$3+AW$51*$D30*AW$3+AW$52*$E30*AW$3,0)))))))))))))))))))))))))))))))))))))))))*Warranty!$AC$47</f>
        <v>1291.3863428179816</v>
      </c>
      <c r="AX30" s="180">
        <f t="shared" si="1"/>
        <v>515920.52156563592</v>
      </c>
    </row>
    <row r="31" spans="1:50" x14ac:dyDescent="0.2">
      <c r="A31" s="175">
        <f>'QUANTITIES - ALT 2'!A27</f>
        <v>2044</v>
      </c>
      <c r="B31" s="181">
        <f>'QUANTITIES - ALT 1'!L27</f>
        <v>1046</v>
      </c>
      <c r="C31" s="181">
        <f>'QUANTITIES - ALT 1'!M27</f>
        <v>130</v>
      </c>
      <c r="D31" s="181">
        <f>'QUANTITIES - ALT 1'!N27</f>
        <v>34</v>
      </c>
      <c r="E31" s="181">
        <f>'QUANTITIES - ALT 1'!O27</f>
        <v>10</v>
      </c>
      <c r="F31" s="177">
        <f t="shared" si="2"/>
        <v>1220</v>
      </c>
      <c r="G31" s="171"/>
      <c r="H31" s="182">
        <f t="shared" si="11"/>
        <v>437228.84098400001</v>
      </c>
      <c r="I31" s="181">
        <f t="shared" si="12"/>
        <v>52833.144519999994</v>
      </c>
      <c r="J31" s="181">
        <f t="shared" si="13"/>
        <v>18091.920335999996</v>
      </c>
      <c r="K31" s="181">
        <f t="shared" si="14"/>
        <v>5183.8430399999997</v>
      </c>
      <c r="L31" s="183">
        <f t="shared" si="4"/>
        <v>513337.74887999997</v>
      </c>
      <c r="N31" s="158">
        <f t="shared" si="56"/>
        <v>0</v>
      </c>
      <c r="O31" s="158">
        <f t="shared" si="56"/>
        <v>0</v>
      </c>
      <c r="P31" s="158">
        <f t="shared" si="56"/>
        <v>0</v>
      </c>
      <c r="Q31" s="124">
        <f t="shared" si="56"/>
        <v>0</v>
      </c>
      <c r="R31" s="124">
        <f t="shared" si="8"/>
        <v>0</v>
      </c>
      <c r="S31" s="124">
        <f t="shared" si="15"/>
        <v>0</v>
      </c>
      <c r="T31" s="124">
        <f t="shared" si="18"/>
        <v>0</v>
      </c>
      <c r="U31" s="124">
        <f t="shared" si="21"/>
        <v>0</v>
      </c>
      <c r="V31" s="124">
        <f t="shared" si="24"/>
        <v>0</v>
      </c>
      <c r="W31" s="124">
        <f t="shared" si="27"/>
        <v>0</v>
      </c>
      <c r="X31" s="124">
        <f t="shared" si="30"/>
        <v>0</v>
      </c>
      <c r="Y31" s="124">
        <f t="shared" si="32"/>
        <v>0</v>
      </c>
      <c r="Z31" s="124">
        <f t="shared" si="34"/>
        <v>0</v>
      </c>
      <c r="AA31" s="124">
        <f t="shared" si="36"/>
        <v>0</v>
      </c>
      <c r="AB31" s="124">
        <f t="shared" si="38"/>
        <v>0</v>
      </c>
      <c r="AC31" s="124">
        <f t="shared" si="40"/>
        <v>0</v>
      </c>
      <c r="AD31" s="124">
        <f t="shared" si="42"/>
        <v>0</v>
      </c>
      <c r="AE31" s="124">
        <f t="shared" si="44"/>
        <v>0</v>
      </c>
      <c r="AF31" s="124">
        <f t="shared" si="46"/>
        <v>0</v>
      </c>
      <c r="AG31" s="124">
        <f t="shared" si="48"/>
        <v>0</v>
      </c>
      <c r="AH31" s="124">
        <f t="shared" si="50"/>
        <v>0</v>
      </c>
      <c r="AI31" s="124">
        <f t="shared" si="52"/>
        <v>0</v>
      </c>
      <c r="AJ31" s="124">
        <f t="shared" si="54"/>
        <v>0</v>
      </c>
      <c r="AK31" s="124">
        <f t="shared" si="57"/>
        <v>0</v>
      </c>
      <c r="AL31" s="124">
        <f t="shared" ref="AL31:AL45" si="59">IF($A31=AL$7,AL$49*$B31+AL$50*$C31+AL$51*$D31+AL$52*$E31,IF($A31+$H$3=AL$7,$A$5*$B31*AL$3+$B$5*$C31*AL$3+$C$5*$D31*AL$3+$D$5*$E31*AL$3,IF($A31+$H$3*2=AL$7,$A$5*$B31*AL$3+$B$5*$C31*AL$3+$C$5*$D31*AL$3+$D$5*$E31*AL$3,IF($A31+$H$3*3=AL$7,$A$5*$B31*AL$3+$B$5*$C31*AL$3+$C$5*$D31*AL$3+$D$5*$E31*AL$3,IF($A31+$H$3*4=AL$7,$A$5*$B31*AL$3+$B$5*$C31*AL$3+$C$5*$D31*AL$3+$D$5*$E31*AL$3,IF($A31+$H$3*5=AL$7,$A$5*$B31*AL$3+$B$5*$C31*AL$3+$C$5*$D31*AL$3+$D$5*$E31*AL$3,IF($A31+$H$3*6=AL$7,$A$5*$B31*AL$3+$B$5*$C31*AL$3+$C$5*$D31*AL$3+$D$5*$E31*AL$3,IF($A31+$H$3*7=AL$7,$A$5*$B31*AL$3+$B$5*$C31*AL$3+$C$5*$D31*AL$3+$D$5*$E31*AL$3,IF($A31+$H$3*8=AL$7,$A$5*$B31*AL$3+$B$5*$C31*AL$3+$C$5*$D31*AL$3+$D$5*$E31*AL$3,IF($A31+$H$3*9=AL$7,$A$5*$B31*AL$3+$B$5*$C31*AL$3+$C$5*$D31*AL$3+$D$5*$E31*AL$3,IF($A31+$H$3*10=AL$7,$A$5*$B31*AL$3+$B$5*$C31*AL$3+$C$5*$D31*AL$3+$D$5*$E31*AL$3,IF($A31+$H$3*11=AL$7,AL$55*$B31*AL$3+AL$56*$C31*AL$3+AL$57*$D31*AL$3+AL$58*$E31*AL$3,IF($A31+$H$3*12=AL$7,AL$55*$B31*AL$3+AL$56*$C31*AL$3+AL$57*$D31*AL$3+AL$58*$E31*AL$3,IF($A31+$H$3*13=AL$7,AL$55*$B31*AL$3+AL$56*$C31*AL$3+AL$57*$D31*AL$3+AL$58*$E31*AL$3,IF($A31+$H$3*14=AL$7,AL$55*$B31*AL$3+AL$56*$C31*AL$3+AL$57*$D31*AL$3+AL$58*$E31*AL$3,IF($A31+$H$3*15=AL$7,AL$55*$B31*AL$3+AL$56*$C31*AL$3+AL$57*$D31*AL$3+AL$58*$E31*AL$3,IF($A31+$H$3*16=AL$7,AL$60*$B31*AL$3+AL$61*$C31*AL$3+AL$62*$D31*AL$3+AL$63*$E31*AL$3,IF($A31+$H$3*17=AL$7,AL$60*$B31*AL$3+AL$61*$C31*AL$3+AL$62*$D31*AL$3+AL$63*$E31*AL$3,IF($A31+$H$3*18=AL$7,AL$60*$B31*AL$3+AL$61*$C31*AL$3+AL$62*$D31*AL$3+AL$63*$E31*AL$3,IF($A31+$H$3*19=AL$7,AL$60*$B31*AL$3+AL$61*$C31*AL$3+AL$62*$D31*AL$3+AL$63*$E31*AL$3,IF($A31+$H$3*20=AL$7,AL$60*$B31*AL$3+AL$61*$C31*AL$3+AL$62*$D31*AL$3+AL$63*$E31*AL$3,IF($A31+$H$3*21=AL$7,AL$49*$B31*AL$3+AL$50*$C31*AL$3+AL$51*$D31*AL$3+AL$52*$E31*AL$3,IF($A31+$H$3*22=AL$7,AL$49*$B31*AL$3+AL$50*$C31*AL$3+AL$51*$D31*AL$3+AL$52*$E31*AL$3,IF($A31+$H$3*23=AL$7,AL$49*$B31*AL$3+AL$50*$C31*AL$3+AL$51*$D31*AL$3+AL$52*$E31*AL$3,IF($A31+$H$3*24=AL$7,AL$49*$B31*AL$3+AL$50*$C31*AL$3+AL$51*$D31*AL$3+AL$52*$E31*AL$3,IF($A31+$H$3*25=AL$7,AL$49*$B31*AL$3+AL$50*$C31*AL$3+AL$51*$D31*AL$3+AL$52*$E31*AL$3,IF($A31+$H$3*26=AL$7,AL$49*$B31*AL$3+AL$50*$C31*AL$3+AL$51*$D31*AL$3+AL$52*$E31*AL$3,IF($A31+$H$3*27=AL$7,AL$49*$B31*AL$3+AL$50*$C31*AL$3+AL$51*$D31*AL$3+AL$52*$E31*AL$3,IF($A31+$H$3*28=AL$7,AL$49*$B31*AL$3+AL$50*$C31*AL$3+AL$51*$D31*AL$3+AL$52*$E31*AL$3,IF($A31+$H$3*29=AL$7,AL$49*$B31*AL$3+AL$50*$C31*AL$3+AL$51*$D31*AL$3+AL$52*$E31*AL$3,IF($A31+$H$3*30=AL$7,AL$49*$B31*AL$3+AL$50*$C31*AL$3+AL$51*$D31*AL$3+AL$52*$E31*AL$3,IF($A31+$H$3*31=AL$7,AL$49*$B31*AL$3+AL$50*$C31*AL$3+AL$51*$D31*AL$3+AL$52*$E31*AL$3,IF($A31+$H$3*32=AL$7,AL$49*$B31*AL$3+AL$50*$C31*AL$3+AL$51*$D31*AL$3+AL$52*$E31*AL$3,IF($A31+$H$3*33=AL$7,AL$49*$B31*AL$3+AL$50*$C31*AL$3+AL$51*$D31*AL$3+AL$52*$E31*AL$3,IF($A31+$H$3*34=AL$7,AL$49*$B31*AL$3+AL$50*$C31*AL$3+AL$51*$D31*AL$3+AL$52*$E31*AL$3,IF($A31+$H$3*35=AL$7,AL$49*$B31*AL$3+AL$50*$C31*AL$3+AL$51*$D31*AL$3+AL$52*$E31*AL$3,IF($A31+$H$3*36=AL$7,AL$49*$B31*AL$3+AL$50*$C31*AL$3+AL$51*$D31*AL$3+AL$52*$E31*AL$3,IF($A31+$H$3*37=AL$7,AL$49*$B31*AL$3+AL$50*$C31*AL$3+AL$51*$D31*AL$3+AL$52*$E31*AL$3,IF($A31+$H$3*38=AL$7,AL$49*$B31*AL$3+AL$50*$C31*AL$3+AL$51*$D31*AL$3+AL$52*$E31*AL$3,IF($A31+$H$3*39=AL$7,AL$49*$B31*AL$3+AL$50*$C31*AL$3+AL$51*$D31*AL$3+AL$52*$E31*AL$3,IF($A31+$H$3*40=AL$7,AL$49*$B31*AL$3+AL$50*$C31*AL$3+AL$51*$D31*AL$3+AL$52*$E31*AL$3,0)))))))))))))))))))))))))))))))))))))))))</f>
        <v>513337.74887999997</v>
      </c>
      <c r="AM31" s="124">
        <f t="shared" ref="AM31:AV31" si="60">IF($A31=AM$7,AM$49*$B31+AM$50*$C31+AM$51*$D31+AM$52*$E31,IF($A31+$H$3=AM$7,$A$5*$B31*AM$3+$B$5*$C31*AM$3+$C$5*$D31*AM$3+$D$5*$E31*AM$3,IF($A31+$H$3*2=AM$7,$A$5*$B31*AM$3+$B$5*$C31*AM$3+$C$5*$D31*AM$3+$D$5*$E31*AM$3,IF($A31+$H$3*3=AM$7,$A$5*$B31*AM$3+$B$5*$C31*AM$3+$C$5*$D31*AM$3+$D$5*$E31*AM$3,IF($A31+$H$3*4=AM$7,$A$5*$B31*AM$3+$B$5*$C31*AM$3+$C$5*$D31*AM$3+$D$5*$E31*AM$3,IF($A31+$H$3*5=AM$7,$A$5*$B31*AM$3+$B$5*$C31*AM$3+$C$5*$D31*AM$3+$D$5*$E31*AM$3,IF($A31+$H$3*6=AM$7,$A$5*$B31*AM$3+$B$5*$C31*AM$3+$C$5*$D31*AM$3+$D$5*$E31*AM$3,IF($A31+$H$3*7=AM$7,$A$5*$B31*AM$3+$B$5*$C31*AM$3+$C$5*$D31*AM$3+$D$5*$E31*AM$3,IF($A31+$H$3*8=AM$7,$A$5*$B31*AM$3+$B$5*$C31*AM$3+$C$5*$D31*AM$3+$D$5*$E31*AM$3,IF($A31+$H$3*9=AM$7,$A$5*$B31*AM$3+$B$5*$C31*AM$3+$C$5*$D31*AM$3+$D$5*$E31*AM$3,IF($A31+$H$3*10=AM$7,$A$5*$B31*AM$3+$B$5*$C31*AM$3+$C$5*$D31*AM$3+$D$5*$E31*AM$3,IF($A31+$H$3*11=AM$7,AM$55*$B31*AM$3+AM$56*$C31*AM$3+AM$57*$D31*AM$3+AM$58*$E31*AM$3,IF($A31+$H$3*12=AM$7,AM$55*$B31*AM$3+AM$56*$C31*AM$3+AM$57*$D31*AM$3+AM$58*$E31*AM$3,IF($A31+$H$3*13=AM$7,AM$55*$B31*AM$3+AM$56*$C31*AM$3+AM$57*$D31*AM$3+AM$58*$E31*AM$3,IF($A31+$H$3*14=AM$7,AM$55*$B31*AM$3+AM$56*$C31*AM$3+AM$57*$D31*AM$3+AM$58*$E31*AM$3,IF($A31+$H$3*15=AM$7,AM$55*$B31*AM$3+AM$56*$C31*AM$3+AM$57*$D31*AM$3+AM$58*$E31*AM$3,IF($A31+$H$3*16=AM$7,AM$60*$B31*AM$3+AM$61*$C31*AM$3+AM$62*$D31*AM$3+AM$63*$E31*AM$3,IF($A31+$H$3*17=AM$7,AM$60*$B31*AM$3+AM$61*$C31*AM$3+AM$62*$D31*AM$3+AM$63*$E31*AM$3,IF($A31+$H$3*18=AM$7,AM$60*$B31*AM$3+AM$61*$C31*AM$3+AM$62*$D31*AM$3+AM$63*$E31*AM$3,IF($A31+$H$3*19=AM$7,AM$60*$B31*AM$3+AM$61*$C31*AM$3+AM$62*$D31*AM$3+AM$63*$E31*AM$3,IF($A31+$H$3*20=AM$7,AM$60*$B31*AM$3+AM$61*$C31*AM$3+AM$62*$D31*AM$3+AM$63*$E31*AM$3,IF($A31+$H$3*21=AM$7,AM$49*$B31*AM$3+AM$50*$C31*AM$3+AM$51*$D31*AM$3+AM$52*$E31*AM$3,IF($A31+$H$3*22=AM$7,AM$49*$B31*AM$3+AM$50*$C31*AM$3+AM$51*$D31*AM$3+AM$52*$E31*AM$3,IF($A31+$H$3*23=AM$7,AM$49*$B31*AM$3+AM$50*$C31*AM$3+AM$51*$D31*AM$3+AM$52*$E31*AM$3,IF($A31+$H$3*24=AM$7,AM$49*$B31*AM$3+AM$50*$C31*AM$3+AM$51*$D31*AM$3+AM$52*$E31*AM$3,IF($A31+$H$3*25=AM$7,AM$49*$B31*AM$3+AM$50*$C31*AM$3+AM$51*$D31*AM$3+AM$52*$E31*AM$3,IF($A31+$H$3*26=AM$7,AM$49*$B31*AM$3+AM$50*$C31*AM$3+AM$51*$D31*AM$3+AM$52*$E31*AM$3,IF($A31+$H$3*27=AM$7,AM$49*$B31*AM$3+AM$50*$C31*AM$3+AM$51*$D31*AM$3+AM$52*$E31*AM$3,IF($A31+$H$3*28=AM$7,AM$49*$B31*AM$3+AM$50*$C31*AM$3+AM$51*$D31*AM$3+AM$52*$E31*AM$3,IF($A31+$H$3*29=AM$7,AM$49*$B31*AM$3+AM$50*$C31*AM$3+AM$51*$D31*AM$3+AM$52*$E31*AM$3,IF($A31+$H$3*30=AM$7,AM$49*$B31*AM$3+AM$50*$C31*AM$3+AM$51*$D31*AM$3+AM$52*$E31*AM$3,IF($A31+$H$3*31=AM$7,AM$49*$B31*AM$3+AM$50*$C31*AM$3+AM$51*$D31*AM$3+AM$52*$E31*AM$3,IF($A31+$H$3*32=AM$7,AM$49*$B31*AM$3+AM$50*$C31*AM$3+AM$51*$D31*AM$3+AM$52*$E31*AM$3,IF($A31+$H$3*33=AM$7,AM$49*$B31*AM$3+AM$50*$C31*AM$3+AM$51*$D31*AM$3+AM$52*$E31*AM$3,IF($A31+$H$3*34=AM$7,AM$49*$B31*AM$3+AM$50*$C31*AM$3+AM$51*$D31*AM$3+AM$52*$E31*AM$3,IF($A31+$H$3*35=AM$7,AM$49*$B31*AM$3+AM$50*$C31*AM$3+AM$51*$D31*AM$3+AM$52*$E31*AM$3,IF($A31+$H$3*36=AM$7,AM$49*$B31*AM$3+AM$50*$C31*AM$3+AM$51*$D31*AM$3+AM$52*$E31*AM$3,IF($A31+$H$3*37=AM$7,AM$49*$B31*AM$3+AM$50*$C31*AM$3+AM$51*$D31*AM$3+AM$52*$E31*AM$3,IF($A31+$H$3*38=AM$7,AM$49*$B31*AM$3+AM$50*$C31*AM$3+AM$51*$D31*AM$3+AM$52*$E31*AM$3,IF($A31+$H$3*39=AM$7,AM$49*$B31*AM$3+AM$50*$C31*AM$3+AM$51*$D31*AM$3+AM$52*$E31*AM$3,IF($A31+$H$3*40=AM$7,AM$49*$B31*AM$3+AM$50*$C31*AM$3+AM$51*$D31*AM$3+AM$52*$E31*AM$3,0)))))))))))))))))))))))))))))))))))))))))*0</f>
        <v>0</v>
      </c>
      <c r="AN31" s="124">
        <f t="shared" si="60"/>
        <v>0</v>
      </c>
      <c r="AO31" s="124">
        <f t="shared" si="60"/>
        <v>0</v>
      </c>
      <c r="AP31" s="124">
        <f t="shared" si="60"/>
        <v>0</v>
      </c>
      <c r="AQ31" s="124">
        <f t="shared" si="60"/>
        <v>0</v>
      </c>
      <c r="AR31" s="124">
        <f t="shared" si="60"/>
        <v>0</v>
      </c>
      <c r="AS31" s="124">
        <f t="shared" si="60"/>
        <v>0</v>
      </c>
      <c r="AT31" s="124">
        <f t="shared" si="60"/>
        <v>0</v>
      </c>
      <c r="AU31" s="124">
        <f t="shared" si="60"/>
        <v>0</v>
      </c>
      <c r="AV31" s="124">
        <f t="shared" si="60"/>
        <v>0</v>
      </c>
      <c r="AW31" s="124">
        <f>IF($A31=AW$7,AW$49*$B31+AW$50*$C31+AW$51*$D31+AW$52*$E31,IF($A31+$H$3=AW$7,$A$5*$B31*AW$3+$B$5*$C31*AW$3+$C$5*$D31*AW$3+$D$5*$E31*AW$3,IF($A31+$H$3*2=AW$7,$A$5*$B31*AW$3+$B$5*$C31*AW$3+$C$5*$D31*AW$3+$D$5*$E31*AW$3,IF($A31+$H$3*3=AW$7,$A$5*$B31*AW$3+$B$5*$C31*AW$3+$C$5*$D31*AW$3+$D$5*$E31*AW$3,IF($A31+$H$3*4=AW$7,$A$5*$B31*AW$3+$B$5*$C31*AW$3+$C$5*$D31*AW$3+$D$5*$E31*AW$3,IF($A31+$H$3*5=AW$7,$A$5*$B31*AW$3+$B$5*$C31*AW$3+$C$5*$D31*AW$3+$D$5*$E31*AW$3,IF($A31+$H$3*6=AW$7,$A$5*$B31*AW$3+$B$5*$C31*AW$3+$C$5*$D31*AW$3+$D$5*$E31*AW$3,IF($A31+$H$3*7=AW$7,$A$5*$B31*AW$3+$B$5*$C31*AW$3+$C$5*$D31*AW$3+$D$5*$E31*AW$3,IF($A31+$H$3*8=AW$7,$A$5*$B31*AW$3+$B$5*$C31*AW$3+$C$5*$D31*AW$3+$D$5*$E31*AW$3,IF($A31+$H$3*9=AW$7,$A$5*$B31*AW$3+$B$5*$C31*AW$3+$C$5*$D31*AW$3+$D$5*$E31*AW$3,IF($A31+$H$3*10=AW$7,$A$5*$B31*AW$3+$B$5*$C31*AW$3+$C$5*$D31*AW$3+$D$5*$E31*AW$3,IF($A31+$H$3*11=AW$7,AW$55*$B31*AW$3+AW$56*$C31*AW$3+AW$57*$D31*AW$3+AW$58*$E31*AW$3,IF($A31+$H$3*12=AW$7,AW$55*$B31*AW$3+AW$56*$C31*AW$3+AW$57*$D31*AW$3+AW$58*$E31*AW$3,IF($A31+$H$3*13=AW$7,AW$55*$B31*AW$3+AW$56*$C31*AW$3+AW$57*$D31*AW$3+AW$58*$E31*AW$3,IF($A31+$H$3*14=AW$7,AW$55*$B31*AW$3+AW$56*$C31*AW$3+AW$57*$D31*AW$3+AW$58*$E31*AW$3,IF($A31+$H$3*15=AW$7,AW$55*$B31*AW$3+AW$56*$C31*AW$3+AW$57*$D31*AW$3+AW$58*$E31*AW$3,IF($A31+$H$3*16=AW$7,AW$60*$B31*AW$3+AW$61*$C31*AW$3+AW$62*$D31*AW$3+AW$63*$E31*AW$3,IF($A31+$H$3*17=AW$7,AW$60*$B31*AW$3+AW$61*$C31*AW$3+AW$62*$D31*AW$3+AW$63*$E31*AW$3,IF($A31+$H$3*18=AW$7,AW$60*$B31*AW$3+AW$61*$C31*AW$3+AW$62*$D31*AW$3+AW$63*$E31*AW$3,IF($A31+$H$3*19=AW$7,AW$60*$B31*AW$3+AW$61*$C31*AW$3+AW$62*$D31*AW$3+AW$63*$E31*AW$3,IF($A31+$H$3*20=AW$7,AW$60*$B31*AW$3+AW$61*$C31*AW$3+AW$62*$D31*AW$3+AW$63*$E31*AW$3,IF($A31+$H$3*21=AW$7,AW$49*$B31*AW$3+AW$50*$C31*AW$3+AW$51*$D31*AW$3+AW$52*$E31*AW$3,IF($A31+$H$3*22=AW$7,AW$49*$B31*AW$3+AW$50*$C31*AW$3+AW$51*$D31*AW$3+AW$52*$E31*AW$3,IF($A31+$H$3*23=AW$7,AW$49*$B31*AW$3+AW$50*$C31*AW$3+AW$51*$D31*AW$3+AW$52*$E31*AW$3,IF($A31+$H$3*24=AW$7,AW$49*$B31*AW$3+AW$50*$C31*AW$3+AW$51*$D31*AW$3+AW$52*$E31*AW$3,IF($A31+$H$3*25=AW$7,AW$49*$B31*AW$3+AW$50*$C31*AW$3+AW$51*$D31*AW$3+AW$52*$E31*AW$3,IF($A31+$H$3*26=AW$7,AW$49*$B31*AW$3+AW$50*$C31*AW$3+AW$51*$D31*AW$3+AW$52*$E31*AW$3,IF($A31+$H$3*27=AW$7,AW$49*$B31*AW$3+AW$50*$C31*AW$3+AW$51*$D31*AW$3+AW$52*$E31*AW$3,IF($A31+$H$3*28=AW$7,AW$49*$B31*AW$3+AW$50*$C31*AW$3+AW$51*$D31*AW$3+AW$52*$E31*AW$3,IF($A31+$H$3*29=AW$7,AW$49*$B31*AW$3+AW$50*$C31*AW$3+AW$51*$D31*AW$3+AW$52*$E31*AW$3,IF($A31+$H$3*30=AW$7,AW$49*$B31*AW$3+AW$50*$C31*AW$3+AW$51*$D31*AW$3+AW$52*$E31*AW$3,IF($A31+$H$3*31=AW$7,AW$49*$B31*AW$3+AW$50*$C31*AW$3+AW$51*$D31*AW$3+AW$52*$E31*AW$3,IF($A31+$H$3*32=AW$7,AW$49*$B31*AW$3+AW$50*$C31*AW$3+AW$51*$D31*AW$3+AW$52*$E31*AW$3,IF($A31+$H$3*33=AW$7,AW$49*$B31*AW$3+AW$50*$C31*AW$3+AW$51*$D31*AW$3+AW$52*$E31*AW$3,IF($A31+$H$3*34=AW$7,AW$49*$B31*AW$3+AW$50*$C31*AW$3+AW$51*$D31*AW$3+AW$52*$E31*AW$3,IF($A31+$H$3*35=AW$7,AW$49*$B31*AW$3+AW$50*$C31*AW$3+AW$51*$D31*AW$3+AW$52*$E31*AW$3,IF($A31+$H$3*36=AW$7,AW$49*$B31*AW$3+AW$50*$C31*AW$3+AW$51*$D31*AW$3+AW$52*$E31*AW$3,IF($A31+$H$3*37=AW$7,AW$49*$B31*AW$3+AW$50*$C31*AW$3+AW$51*$D31*AW$3+AW$52*$E31*AW$3,IF($A31+$H$3*38=AW$7,AW$49*$B31*AW$3+AW$50*$C31*AW$3+AW$51*$D31*AW$3+AW$52*$E31*AW$3,IF($A31+$H$3*39=AW$7,AW$49*$B31*AW$3+AW$50*$C31*AW$3+AW$51*$D31*AW$3+AW$52*$E31*AW$3,IF($A31+$H$3*40=AW$7,AW$49*$B31*AW$3+AW$50*$C31*AW$3+AW$51*$D31*AW$3+AW$52*$E31*AW$3,0)))))))))))))))))))))))))))))))))))))))))*Warranty!$AC$47</f>
        <v>1291.3863428179816</v>
      </c>
      <c r="AX31" s="180">
        <f t="shared" si="1"/>
        <v>514629.13522281795</v>
      </c>
    </row>
    <row r="32" spans="1:50" x14ac:dyDescent="0.2">
      <c r="A32" s="175">
        <f>'QUANTITIES - ALT 2'!A28</f>
        <v>2045</v>
      </c>
      <c r="B32" s="181">
        <f>'QUANTITIES - ALT 1'!L28</f>
        <v>1046</v>
      </c>
      <c r="C32" s="181">
        <f>'QUANTITIES - ALT 1'!M28</f>
        <v>130</v>
      </c>
      <c r="D32" s="181">
        <f>'QUANTITIES - ALT 1'!N28</f>
        <v>34</v>
      </c>
      <c r="E32" s="181">
        <f>'QUANTITIES - ALT 1'!O28</f>
        <v>10</v>
      </c>
      <c r="F32" s="177">
        <f t="shared" si="2"/>
        <v>1220</v>
      </c>
      <c r="G32" s="171"/>
      <c r="H32" s="182">
        <f t="shared" si="11"/>
        <v>437228.84098400001</v>
      </c>
      <c r="I32" s="181">
        <f t="shared" si="12"/>
        <v>52833.144519999994</v>
      </c>
      <c r="J32" s="181">
        <f t="shared" si="13"/>
        <v>18091.920335999996</v>
      </c>
      <c r="K32" s="181">
        <f t="shared" si="14"/>
        <v>5183.8430399999997</v>
      </c>
      <c r="L32" s="183">
        <f t="shared" si="4"/>
        <v>513337.74887999997</v>
      </c>
      <c r="N32" s="158">
        <f t="shared" si="56"/>
        <v>0</v>
      </c>
      <c r="O32" s="158">
        <f t="shared" si="56"/>
        <v>0</v>
      </c>
      <c r="P32" s="158">
        <f t="shared" si="56"/>
        <v>0</v>
      </c>
      <c r="Q32" s="124">
        <f t="shared" si="56"/>
        <v>0</v>
      </c>
      <c r="R32" s="124">
        <f t="shared" si="8"/>
        <v>0</v>
      </c>
      <c r="S32" s="124">
        <f t="shared" si="15"/>
        <v>0</v>
      </c>
      <c r="T32" s="124">
        <f t="shared" si="18"/>
        <v>0</v>
      </c>
      <c r="U32" s="124">
        <f t="shared" si="21"/>
        <v>0</v>
      </c>
      <c r="V32" s="124">
        <f t="shared" si="24"/>
        <v>0</v>
      </c>
      <c r="W32" s="124">
        <f t="shared" si="27"/>
        <v>0</v>
      </c>
      <c r="X32" s="124">
        <f t="shared" si="30"/>
        <v>0</v>
      </c>
      <c r="Y32" s="124">
        <f t="shared" si="32"/>
        <v>0</v>
      </c>
      <c r="Z32" s="124">
        <f t="shared" si="34"/>
        <v>0</v>
      </c>
      <c r="AA32" s="124">
        <f t="shared" si="36"/>
        <v>0</v>
      </c>
      <c r="AB32" s="124">
        <f t="shared" si="38"/>
        <v>0</v>
      </c>
      <c r="AC32" s="124">
        <f t="shared" si="40"/>
        <v>0</v>
      </c>
      <c r="AD32" s="124">
        <f t="shared" si="42"/>
        <v>0</v>
      </c>
      <c r="AE32" s="124">
        <f t="shared" si="44"/>
        <v>0</v>
      </c>
      <c r="AF32" s="124">
        <f t="shared" si="46"/>
        <v>0</v>
      </c>
      <c r="AG32" s="124">
        <f t="shared" si="48"/>
        <v>0</v>
      </c>
      <c r="AH32" s="124">
        <f t="shared" si="50"/>
        <v>0</v>
      </c>
      <c r="AI32" s="124">
        <f t="shared" si="52"/>
        <v>0</v>
      </c>
      <c r="AJ32" s="124">
        <f t="shared" si="54"/>
        <v>0</v>
      </c>
      <c r="AK32" s="124">
        <f t="shared" si="57"/>
        <v>0</v>
      </c>
      <c r="AL32" s="124">
        <f t="shared" si="59"/>
        <v>0</v>
      </c>
      <c r="AM32" s="124">
        <f t="shared" ref="AM32:AM45" si="61">IF($A32=AM$7,AM$49*$B32+AM$50*$C32+AM$51*$D32+AM$52*$E32,IF($A32+$H$3=AM$7,$A$5*$B32*AM$3+$B$5*$C32*AM$3+$C$5*$D32*AM$3+$D$5*$E32*AM$3,IF($A32+$H$3*2=AM$7,$A$5*$B32*AM$3+$B$5*$C32*AM$3+$C$5*$D32*AM$3+$D$5*$E32*AM$3,IF($A32+$H$3*3=AM$7,$A$5*$B32*AM$3+$B$5*$C32*AM$3+$C$5*$D32*AM$3+$D$5*$E32*AM$3,IF($A32+$H$3*4=AM$7,$A$5*$B32*AM$3+$B$5*$C32*AM$3+$C$5*$D32*AM$3+$D$5*$E32*AM$3,IF($A32+$H$3*5=AM$7,$A$5*$B32*AM$3+$B$5*$C32*AM$3+$C$5*$D32*AM$3+$D$5*$E32*AM$3,IF($A32+$H$3*6=AM$7,$A$5*$B32*AM$3+$B$5*$C32*AM$3+$C$5*$D32*AM$3+$D$5*$E32*AM$3,IF($A32+$H$3*7=AM$7,$A$5*$B32*AM$3+$B$5*$C32*AM$3+$C$5*$D32*AM$3+$D$5*$E32*AM$3,IF($A32+$H$3*8=AM$7,$A$5*$B32*AM$3+$B$5*$C32*AM$3+$C$5*$D32*AM$3+$D$5*$E32*AM$3,IF($A32+$H$3*9=AM$7,$A$5*$B32*AM$3+$B$5*$C32*AM$3+$C$5*$D32*AM$3+$D$5*$E32*AM$3,IF($A32+$H$3*10=AM$7,$A$5*$B32*AM$3+$B$5*$C32*AM$3+$C$5*$D32*AM$3+$D$5*$E32*AM$3,IF($A32+$H$3*11=AM$7,AM$55*$B32*AM$3+AM$56*$C32*AM$3+AM$57*$D32*AM$3+AM$58*$E32*AM$3,IF($A32+$H$3*12=AM$7,AM$55*$B32*AM$3+AM$56*$C32*AM$3+AM$57*$D32*AM$3+AM$58*$E32*AM$3,IF($A32+$H$3*13=AM$7,AM$55*$B32*AM$3+AM$56*$C32*AM$3+AM$57*$D32*AM$3+AM$58*$E32*AM$3,IF($A32+$H$3*14=AM$7,AM$55*$B32*AM$3+AM$56*$C32*AM$3+AM$57*$D32*AM$3+AM$58*$E32*AM$3,IF($A32+$H$3*15=AM$7,AM$55*$B32*AM$3+AM$56*$C32*AM$3+AM$57*$D32*AM$3+AM$58*$E32*AM$3,IF($A32+$H$3*16=AM$7,AM$60*$B32*AM$3+AM$61*$C32*AM$3+AM$62*$D32*AM$3+AM$63*$E32*AM$3,IF($A32+$H$3*17=AM$7,AM$60*$B32*AM$3+AM$61*$C32*AM$3+AM$62*$D32*AM$3+AM$63*$E32*AM$3,IF($A32+$H$3*18=AM$7,AM$60*$B32*AM$3+AM$61*$C32*AM$3+AM$62*$D32*AM$3+AM$63*$E32*AM$3,IF($A32+$H$3*19=AM$7,AM$60*$B32*AM$3+AM$61*$C32*AM$3+AM$62*$D32*AM$3+AM$63*$E32*AM$3,IF($A32+$H$3*20=AM$7,AM$60*$B32*AM$3+AM$61*$C32*AM$3+AM$62*$D32*AM$3+AM$63*$E32*AM$3,IF($A32+$H$3*21=AM$7,AM$49*$B32*AM$3+AM$50*$C32*AM$3+AM$51*$D32*AM$3+AM$52*$E32*AM$3,IF($A32+$H$3*22=AM$7,AM$49*$B32*AM$3+AM$50*$C32*AM$3+AM$51*$D32*AM$3+AM$52*$E32*AM$3,IF($A32+$H$3*23=AM$7,AM$49*$B32*AM$3+AM$50*$C32*AM$3+AM$51*$D32*AM$3+AM$52*$E32*AM$3,IF($A32+$H$3*24=AM$7,AM$49*$B32*AM$3+AM$50*$C32*AM$3+AM$51*$D32*AM$3+AM$52*$E32*AM$3,IF($A32+$H$3*25=AM$7,AM$49*$B32*AM$3+AM$50*$C32*AM$3+AM$51*$D32*AM$3+AM$52*$E32*AM$3,IF($A32+$H$3*26=AM$7,AM$49*$B32*AM$3+AM$50*$C32*AM$3+AM$51*$D32*AM$3+AM$52*$E32*AM$3,IF($A32+$H$3*27=AM$7,AM$49*$B32*AM$3+AM$50*$C32*AM$3+AM$51*$D32*AM$3+AM$52*$E32*AM$3,IF($A32+$H$3*28=AM$7,AM$49*$B32*AM$3+AM$50*$C32*AM$3+AM$51*$D32*AM$3+AM$52*$E32*AM$3,IF($A32+$H$3*29=AM$7,AM$49*$B32*AM$3+AM$50*$C32*AM$3+AM$51*$D32*AM$3+AM$52*$E32*AM$3,IF($A32+$H$3*30=AM$7,AM$49*$B32*AM$3+AM$50*$C32*AM$3+AM$51*$D32*AM$3+AM$52*$E32*AM$3,IF($A32+$H$3*31=AM$7,AM$49*$B32*AM$3+AM$50*$C32*AM$3+AM$51*$D32*AM$3+AM$52*$E32*AM$3,IF($A32+$H$3*32=AM$7,AM$49*$B32*AM$3+AM$50*$C32*AM$3+AM$51*$D32*AM$3+AM$52*$E32*AM$3,IF($A32+$H$3*33=AM$7,AM$49*$B32*AM$3+AM$50*$C32*AM$3+AM$51*$D32*AM$3+AM$52*$E32*AM$3,IF($A32+$H$3*34=AM$7,AM$49*$B32*AM$3+AM$50*$C32*AM$3+AM$51*$D32*AM$3+AM$52*$E32*AM$3,IF($A32+$H$3*35=AM$7,AM$49*$B32*AM$3+AM$50*$C32*AM$3+AM$51*$D32*AM$3+AM$52*$E32*AM$3,IF($A32+$H$3*36=AM$7,AM$49*$B32*AM$3+AM$50*$C32*AM$3+AM$51*$D32*AM$3+AM$52*$E32*AM$3,IF($A32+$H$3*37=AM$7,AM$49*$B32*AM$3+AM$50*$C32*AM$3+AM$51*$D32*AM$3+AM$52*$E32*AM$3,IF($A32+$H$3*38=AM$7,AM$49*$B32*AM$3+AM$50*$C32*AM$3+AM$51*$D32*AM$3+AM$52*$E32*AM$3,IF($A32+$H$3*39=AM$7,AM$49*$B32*AM$3+AM$50*$C32*AM$3+AM$51*$D32*AM$3+AM$52*$E32*AM$3,IF($A32+$H$3*40=AM$7,AM$49*$B32*AM$3+AM$50*$C32*AM$3+AM$51*$D32*AM$3+AM$52*$E32*AM$3,0)))))))))))))))))))))))))))))))))))))))))</f>
        <v>513337.74887999997</v>
      </c>
      <c r="AN32" s="124">
        <f t="shared" ref="AN32:AW32" si="62">IF($A32=AN$7,AN$49*$B32+AN$50*$C32+AN$51*$D32+AN$52*$E32,IF($A32+$H$3=AN$7,$A$5*$B32*AN$3+$B$5*$C32*AN$3+$C$5*$D32*AN$3+$D$5*$E32*AN$3,IF($A32+$H$3*2=AN$7,$A$5*$B32*AN$3+$B$5*$C32*AN$3+$C$5*$D32*AN$3+$D$5*$E32*AN$3,IF($A32+$H$3*3=AN$7,$A$5*$B32*AN$3+$B$5*$C32*AN$3+$C$5*$D32*AN$3+$D$5*$E32*AN$3,IF($A32+$H$3*4=AN$7,$A$5*$B32*AN$3+$B$5*$C32*AN$3+$C$5*$D32*AN$3+$D$5*$E32*AN$3,IF($A32+$H$3*5=AN$7,$A$5*$B32*AN$3+$B$5*$C32*AN$3+$C$5*$D32*AN$3+$D$5*$E32*AN$3,IF($A32+$H$3*6=AN$7,$A$5*$B32*AN$3+$B$5*$C32*AN$3+$C$5*$D32*AN$3+$D$5*$E32*AN$3,IF($A32+$H$3*7=AN$7,$A$5*$B32*AN$3+$B$5*$C32*AN$3+$C$5*$D32*AN$3+$D$5*$E32*AN$3,IF($A32+$H$3*8=AN$7,$A$5*$B32*AN$3+$B$5*$C32*AN$3+$C$5*$D32*AN$3+$D$5*$E32*AN$3,IF($A32+$H$3*9=AN$7,$A$5*$B32*AN$3+$B$5*$C32*AN$3+$C$5*$D32*AN$3+$D$5*$E32*AN$3,IF($A32+$H$3*10=AN$7,$A$5*$B32*AN$3+$B$5*$C32*AN$3+$C$5*$D32*AN$3+$D$5*$E32*AN$3,IF($A32+$H$3*11=AN$7,AN$55*$B32*AN$3+AN$56*$C32*AN$3+AN$57*$D32*AN$3+AN$58*$E32*AN$3,IF($A32+$H$3*12=AN$7,AN$55*$B32*AN$3+AN$56*$C32*AN$3+AN$57*$D32*AN$3+AN$58*$E32*AN$3,IF($A32+$H$3*13=AN$7,AN$55*$B32*AN$3+AN$56*$C32*AN$3+AN$57*$D32*AN$3+AN$58*$E32*AN$3,IF($A32+$H$3*14=AN$7,AN$55*$B32*AN$3+AN$56*$C32*AN$3+AN$57*$D32*AN$3+AN$58*$E32*AN$3,IF($A32+$H$3*15=AN$7,AN$55*$B32*AN$3+AN$56*$C32*AN$3+AN$57*$D32*AN$3+AN$58*$E32*AN$3,IF($A32+$H$3*16=AN$7,AN$60*$B32*AN$3+AN$61*$C32*AN$3+AN$62*$D32*AN$3+AN$63*$E32*AN$3,IF($A32+$H$3*17=AN$7,AN$60*$B32*AN$3+AN$61*$C32*AN$3+AN$62*$D32*AN$3+AN$63*$E32*AN$3,IF($A32+$H$3*18=AN$7,AN$60*$B32*AN$3+AN$61*$C32*AN$3+AN$62*$D32*AN$3+AN$63*$E32*AN$3,IF($A32+$H$3*19=AN$7,AN$60*$B32*AN$3+AN$61*$C32*AN$3+AN$62*$D32*AN$3+AN$63*$E32*AN$3,IF($A32+$H$3*20=AN$7,AN$60*$B32*AN$3+AN$61*$C32*AN$3+AN$62*$D32*AN$3+AN$63*$E32*AN$3,IF($A32+$H$3*21=AN$7,AN$49*$B32*AN$3+AN$50*$C32*AN$3+AN$51*$D32*AN$3+AN$52*$E32*AN$3,IF($A32+$H$3*22=AN$7,AN$49*$B32*AN$3+AN$50*$C32*AN$3+AN$51*$D32*AN$3+AN$52*$E32*AN$3,IF($A32+$H$3*23=AN$7,AN$49*$B32*AN$3+AN$50*$C32*AN$3+AN$51*$D32*AN$3+AN$52*$E32*AN$3,IF($A32+$H$3*24=AN$7,AN$49*$B32*AN$3+AN$50*$C32*AN$3+AN$51*$D32*AN$3+AN$52*$E32*AN$3,IF($A32+$H$3*25=AN$7,AN$49*$B32*AN$3+AN$50*$C32*AN$3+AN$51*$D32*AN$3+AN$52*$E32*AN$3,IF($A32+$H$3*26=AN$7,AN$49*$B32*AN$3+AN$50*$C32*AN$3+AN$51*$D32*AN$3+AN$52*$E32*AN$3,IF($A32+$H$3*27=AN$7,AN$49*$B32*AN$3+AN$50*$C32*AN$3+AN$51*$D32*AN$3+AN$52*$E32*AN$3,IF($A32+$H$3*28=AN$7,AN$49*$B32*AN$3+AN$50*$C32*AN$3+AN$51*$D32*AN$3+AN$52*$E32*AN$3,IF($A32+$H$3*29=AN$7,AN$49*$B32*AN$3+AN$50*$C32*AN$3+AN$51*$D32*AN$3+AN$52*$E32*AN$3,IF($A32+$H$3*30=AN$7,AN$49*$B32*AN$3+AN$50*$C32*AN$3+AN$51*$D32*AN$3+AN$52*$E32*AN$3,IF($A32+$H$3*31=AN$7,AN$49*$B32*AN$3+AN$50*$C32*AN$3+AN$51*$D32*AN$3+AN$52*$E32*AN$3,IF($A32+$H$3*32=AN$7,AN$49*$B32*AN$3+AN$50*$C32*AN$3+AN$51*$D32*AN$3+AN$52*$E32*AN$3,IF($A32+$H$3*33=AN$7,AN$49*$B32*AN$3+AN$50*$C32*AN$3+AN$51*$D32*AN$3+AN$52*$E32*AN$3,IF($A32+$H$3*34=AN$7,AN$49*$B32*AN$3+AN$50*$C32*AN$3+AN$51*$D32*AN$3+AN$52*$E32*AN$3,IF($A32+$H$3*35=AN$7,AN$49*$B32*AN$3+AN$50*$C32*AN$3+AN$51*$D32*AN$3+AN$52*$E32*AN$3,IF($A32+$H$3*36=AN$7,AN$49*$B32*AN$3+AN$50*$C32*AN$3+AN$51*$D32*AN$3+AN$52*$E32*AN$3,IF($A32+$H$3*37=AN$7,AN$49*$B32*AN$3+AN$50*$C32*AN$3+AN$51*$D32*AN$3+AN$52*$E32*AN$3,IF($A32+$H$3*38=AN$7,AN$49*$B32*AN$3+AN$50*$C32*AN$3+AN$51*$D32*AN$3+AN$52*$E32*AN$3,IF($A32+$H$3*39=AN$7,AN$49*$B32*AN$3+AN$50*$C32*AN$3+AN$51*$D32*AN$3+AN$52*$E32*AN$3,IF($A32+$H$3*40=AN$7,AN$49*$B32*AN$3+AN$50*$C32*AN$3+AN$51*$D32*AN$3+AN$52*$E32*AN$3,0)))))))))))))))))))))))))))))))))))))))))*0</f>
        <v>0</v>
      </c>
      <c r="AO32" s="124">
        <f t="shared" si="62"/>
        <v>0</v>
      </c>
      <c r="AP32" s="124">
        <f t="shared" si="62"/>
        <v>0</v>
      </c>
      <c r="AQ32" s="124">
        <f t="shared" si="62"/>
        <v>0</v>
      </c>
      <c r="AR32" s="124">
        <f t="shared" si="62"/>
        <v>0</v>
      </c>
      <c r="AS32" s="124">
        <f t="shared" si="62"/>
        <v>0</v>
      </c>
      <c r="AT32" s="124">
        <f t="shared" si="62"/>
        <v>0</v>
      </c>
      <c r="AU32" s="124">
        <f t="shared" si="62"/>
        <v>0</v>
      </c>
      <c r="AV32" s="124">
        <f t="shared" si="62"/>
        <v>0</v>
      </c>
      <c r="AW32" s="124">
        <f t="shared" si="62"/>
        <v>0</v>
      </c>
      <c r="AX32" s="180">
        <f t="shared" si="1"/>
        <v>513337.74887999997</v>
      </c>
    </row>
    <row r="33" spans="1:50" x14ac:dyDescent="0.2">
      <c r="A33" s="175">
        <f>'QUANTITIES - ALT 2'!A29</f>
        <v>2046</v>
      </c>
      <c r="B33" s="181">
        <f>'QUANTITIES - ALT 1'!L29</f>
        <v>1046</v>
      </c>
      <c r="C33" s="181">
        <f>'QUANTITIES - ALT 1'!M29</f>
        <v>130</v>
      </c>
      <c r="D33" s="181">
        <f>'QUANTITIES - ALT 1'!N29</f>
        <v>34</v>
      </c>
      <c r="E33" s="181">
        <f>'QUANTITIES - ALT 1'!O29</f>
        <v>10</v>
      </c>
      <c r="F33" s="177">
        <f t="shared" si="2"/>
        <v>1220</v>
      </c>
      <c r="G33" s="171"/>
      <c r="H33" s="182">
        <f t="shared" si="11"/>
        <v>437228.84098400001</v>
      </c>
      <c r="I33" s="181">
        <f t="shared" si="12"/>
        <v>52833.144519999994</v>
      </c>
      <c r="J33" s="181">
        <f t="shared" si="13"/>
        <v>18091.920335999996</v>
      </c>
      <c r="K33" s="181">
        <f t="shared" si="14"/>
        <v>5183.8430399999997</v>
      </c>
      <c r="L33" s="183">
        <f t="shared" si="4"/>
        <v>513337.74887999997</v>
      </c>
      <c r="N33" s="158">
        <f t="shared" si="56"/>
        <v>0</v>
      </c>
      <c r="O33" s="158">
        <f t="shared" si="56"/>
        <v>0</v>
      </c>
      <c r="P33" s="158">
        <f t="shared" si="56"/>
        <v>0</v>
      </c>
      <c r="Q33" s="124">
        <f t="shared" si="56"/>
        <v>0</v>
      </c>
      <c r="R33" s="124">
        <f t="shared" si="8"/>
        <v>0</v>
      </c>
      <c r="S33" s="124">
        <f t="shared" si="15"/>
        <v>0</v>
      </c>
      <c r="T33" s="124">
        <f t="shared" si="18"/>
        <v>0</v>
      </c>
      <c r="U33" s="124">
        <f t="shared" si="21"/>
        <v>0</v>
      </c>
      <c r="V33" s="124">
        <f t="shared" si="24"/>
        <v>0</v>
      </c>
      <c r="W33" s="124">
        <f t="shared" si="27"/>
        <v>0</v>
      </c>
      <c r="X33" s="124">
        <f t="shared" si="30"/>
        <v>0</v>
      </c>
      <c r="Y33" s="124">
        <f t="shared" si="32"/>
        <v>0</v>
      </c>
      <c r="Z33" s="124">
        <f t="shared" si="34"/>
        <v>0</v>
      </c>
      <c r="AA33" s="124">
        <f t="shared" si="36"/>
        <v>0</v>
      </c>
      <c r="AB33" s="124">
        <f t="shared" si="38"/>
        <v>0</v>
      </c>
      <c r="AC33" s="124">
        <f t="shared" si="40"/>
        <v>0</v>
      </c>
      <c r="AD33" s="124">
        <f t="shared" si="42"/>
        <v>0</v>
      </c>
      <c r="AE33" s="124">
        <f t="shared" si="44"/>
        <v>0</v>
      </c>
      <c r="AF33" s="124">
        <f t="shared" si="46"/>
        <v>0</v>
      </c>
      <c r="AG33" s="124">
        <f t="shared" si="48"/>
        <v>0</v>
      </c>
      <c r="AH33" s="124">
        <f t="shared" si="50"/>
        <v>0</v>
      </c>
      <c r="AI33" s="124">
        <f t="shared" si="52"/>
        <v>0</v>
      </c>
      <c r="AJ33" s="124">
        <f t="shared" si="54"/>
        <v>0</v>
      </c>
      <c r="AK33" s="124">
        <f t="shared" si="57"/>
        <v>0</v>
      </c>
      <c r="AL33" s="124">
        <f t="shared" si="59"/>
        <v>0</v>
      </c>
      <c r="AM33" s="124">
        <f t="shared" si="61"/>
        <v>0</v>
      </c>
      <c r="AN33" s="124">
        <f t="shared" ref="AN33:AN45" si="63">IF($A33=AN$7,AN$49*$B33+AN$50*$C33+AN$51*$D33+AN$52*$E33,IF($A33+$H$3=AN$7,$A$5*$B33*AN$3+$B$5*$C33*AN$3+$C$5*$D33*AN$3+$D$5*$E33*AN$3,IF($A33+$H$3*2=AN$7,$A$5*$B33*AN$3+$B$5*$C33*AN$3+$C$5*$D33*AN$3+$D$5*$E33*AN$3,IF($A33+$H$3*3=AN$7,$A$5*$B33*AN$3+$B$5*$C33*AN$3+$C$5*$D33*AN$3+$D$5*$E33*AN$3,IF($A33+$H$3*4=AN$7,$A$5*$B33*AN$3+$B$5*$C33*AN$3+$C$5*$D33*AN$3+$D$5*$E33*AN$3,IF($A33+$H$3*5=AN$7,$A$5*$B33*AN$3+$B$5*$C33*AN$3+$C$5*$D33*AN$3+$D$5*$E33*AN$3,IF($A33+$H$3*6=AN$7,$A$5*$B33*AN$3+$B$5*$C33*AN$3+$C$5*$D33*AN$3+$D$5*$E33*AN$3,IF($A33+$H$3*7=AN$7,$A$5*$B33*AN$3+$B$5*$C33*AN$3+$C$5*$D33*AN$3+$D$5*$E33*AN$3,IF($A33+$H$3*8=AN$7,$A$5*$B33*AN$3+$B$5*$C33*AN$3+$C$5*$D33*AN$3+$D$5*$E33*AN$3,IF($A33+$H$3*9=AN$7,$A$5*$B33*AN$3+$B$5*$C33*AN$3+$C$5*$D33*AN$3+$D$5*$E33*AN$3,IF($A33+$H$3*10=AN$7,$A$5*$B33*AN$3+$B$5*$C33*AN$3+$C$5*$D33*AN$3+$D$5*$E33*AN$3,IF($A33+$H$3*11=AN$7,AN$55*$B33*AN$3+AN$56*$C33*AN$3+AN$57*$D33*AN$3+AN$58*$E33*AN$3,IF($A33+$H$3*12=AN$7,AN$55*$B33*AN$3+AN$56*$C33*AN$3+AN$57*$D33*AN$3+AN$58*$E33*AN$3,IF($A33+$H$3*13=AN$7,AN$55*$B33*AN$3+AN$56*$C33*AN$3+AN$57*$D33*AN$3+AN$58*$E33*AN$3,IF($A33+$H$3*14=AN$7,AN$55*$B33*AN$3+AN$56*$C33*AN$3+AN$57*$D33*AN$3+AN$58*$E33*AN$3,IF($A33+$H$3*15=AN$7,AN$55*$B33*AN$3+AN$56*$C33*AN$3+AN$57*$D33*AN$3+AN$58*$E33*AN$3,IF($A33+$H$3*16=AN$7,AN$60*$B33*AN$3+AN$61*$C33*AN$3+AN$62*$D33*AN$3+AN$63*$E33*AN$3,IF($A33+$H$3*17=AN$7,AN$60*$B33*AN$3+AN$61*$C33*AN$3+AN$62*$D33*AN$3+AN$63*$E33*AN$3,IF($A33+$H$3*18=AN$7,AN$60*$B33*AN$3+AN$61*$C33*AN$3+AN$62*$D33*AN$3+AN$63*$E33*AN$3,IF($A33+$H$3*19=AN$7,AN$60*$B33*AN$3+AN$61*$C33*AN$3+AN$62*$D33*AN$3+AN$63*$E33*AN$3,IF($A33+$H$3*20=AN$7,AN$60*$B33*AN$3+AN$61*$C33*AN$3+AN$62*$D33*AN$3+AN$63*$E33*AN$3,IF($A33+$H$3*21=AN$7,AN$49*$B33*AN$3+AN$50*$C33*AN$3+AN$51*$D33*AN$3+AN$52*$E33*AN$3,IF($A33+$H$3*22=AN$7,AN$49*$B33*AN$3+AN$50*$C33*AN$3+AN$51*$D33*AN$3+AN$52*$E33*AN$3,IF($A33+$H$3*23=AN$7,AN$49*$B33*AN$3+AN$50*$C33*AN$3+AN$51*$D33*AN$3+AN$52*$E33*AN$3,IF($A33+$H$3*24=AN$7,AN$49*$B33*AN$3+AN$50*$C33*AN$3+AN$51*$D33*AN$3+AN$52*$E33*AN$3,IF($A33+$H$3*25=AN$7,AN$49*$B33*AN$3+AN$50*$C33*AN$3+AN$51*$D33*AN$3+AN$52*$E33*AN$3,IF($A33+$H$3*26=AN$7,AN$49*$B33*AN$3+AN$50*$C33*AN$3+AN$51*$D33*AN$3+AN$52*$E33*AN$3,IF($A33+$H$3*27=AN$7,AN$49*$B33*AN$3+AN$50*$C33*AN$3+AN$51*$D33*AN$3+AN$52*$E33*AN$3,IF($A33+$H$3*28=AN$7,AN$49*$B33*AN$3+AN$50*$C33*AN$3+AN$51*$D33*AN$3+AN$52*$E33*AN$3,IF($A33+$H$3*29=AN$7,AN$49*$B33*AN$3+AN$50*$C33*AN$3+AN$51*$D33*AN$3+AN$52*$E33*AN$3,IF($A33+$H$3*30=AN$7,AN$49*$B33*AN$3+AN$50*$C33*AN$3+AN$51*$D33*AN$3+AN$52*$E33*AN$3,IF($A33+$H$3*31=AN$7,AN$49*$B33*AN$3+AN$50*$C33*AN$3+AN$51*$D33*AN$3+AN$52*$E33*AN$3,IF($A33+$H$3*32=AN$7,AN$49*$B33*AN$3+AN$50*$C33*AN$3+AN$51*$D33*AN$3+AN$52*$E33*AN$3,IF($A33+$H$3*33=AN$7,AN$49*$B33*AN$3+AN$50*$C33*AN$3+AN$51*$D33*AN$3+AN$52*$E33*AN$3,IF($A33+$H$3*34=AN$7,AN$49*$B33*AN$3+AN$50*$C33*AN$3+AN$51*$D33*AN$3+AN$52*$E33*AN$3,IF($A33+$H$3*35=AN$7,AN$49*$B33*AN$3+AN$50*$C33*AN$3+AN$51*$D33*AN$3+AN$52*$E33*AN$3,IF($A33+$H$3*36=AN$7,AN$49*$B33*AN$3+AN$50*$C33*AN$3+AN$51*$D33*AN$3+AN$52*$E33*AN$3,IF($A33+$H$3*37=AN$7,AN$49*$B33*AN$3+AN$50*$C33*AN$3+AN$51*$D33*AN$3+AN$52*$E33*AN$3,IF($A33+$H$3*38=AN$7,AN$49*$B33*AN$3+AN$50*$C33*AN$3+AN$51*$D33*AN$3+AN$52*$E33*AN$3,IF($A33+$H$3*39=AN$7,AN$49*$B33*AN$3+AN$50*$C33*AN$3+AN$51*$D33*AN$3+AN$52*$E33*AN$3,IF($A33+$H$3*40=AN$7,AN$49*$B33*AN$3+AN$50*$C33*AN$3+AN$51*$D33*AN$3+AN$52*$E33*AN$3,0)))))))))))))))))))))))))))))))))))))))))</f>
        <v>513337.74887999997</v>
      </c>
      <c r="AO33" s="124">
        <f t="shared" ref="AO33:AW33" si="64">IF($A33=AO$7,AO$49*$B33+AO$50*$C33+AO$51*$D33+AO$52*$E33,IF($A33+$H$3=AO$7,$A$5*$B33*AO$3+$B$5*$C33*AO$3+$C$5*$D33*AO$3+$D$5*$E33*AO$3,IF($A33+$H$3*2=AO$7,$A$5*$B33*AO$3+$B$5*$C33*AO$3+$C$5*$D33*AO$3+$D$5*$E33*AO$3,IF($A33+$H$3*3=AO$7,$A$5*$B33*AO$3+$B$5*$C33*AO$3+$C$5*$D33*AO$3+$D$5*$E33*AO$3,IF($A33+$H$3*4=AO$7,$A$5*$B33*AO$3+$B$5*$C33*AO$3+$C$5*$D33*AO$3+$D$5*$E33*AO$3,IF($A33+$H$3*5=AO$7,$A$5*$B33*AO$3+$B$5*$C33*AO$3+$C$5*$D33*AO$3+$D$5*$E33*AO$3,IF($A33+$H$3*6=AO$7,$A$5*$B33*AO$3+$B$5*$C33*AO$3+$C$5*$D33*AO$3+$D$5*$E33*AO$3,IF($A33+$H$3*7=AO$7,$A$5*$B33*AO$3+$B$5*$C33*AO$3+$C$5*$D33*AO$3+$D$5*$E33*AO$3,IF($A33+$H$3*8=AO$7,$A$5*$B33*AO$3+$B$5*$C33*AO$3+$C$5*$D33*AO$3+$D$5*$E33*AO$3,IF($A33+$H$3*9=AO$7,$A$5*$B33*AO$3+$B$5*$C33*AO$3+$C$5*$D33*AO$3+$D$5*$E33*AO$3,IF($A33+$H$3*10=AO$7,$A$5*$B33*AO$3+$B$5*$C33*AO$3+$C$5*$D33*AO$3+$D$5*$E33*AO$3,IF($A33+$H$3*11=AO$7,AO$55*$B33*AO$3+AO$56*$C33*AO$3+AO$57*$D33*AO$3+AO$58*$E33*AO$3,IF($A33+$H$3*12=AO$7,AO$55*$B33*AO$3+AO$56*$C33*AO$3+AO$57*$D33*AO$3+AO$58*$E33*AO$3,IF($A33+$H$3*13=AO$7,AO$55*$B33*AO$3+AO$56*$C33*AO$3+AO$57*$D33*AO$3+AO$58*$E33*AO$3,IF($A33+$H$3*14=AO$7,AO$55*$B33*AO$3+AO$56*$C33*AO$3+AO$57*$D33*AO$3+AO$58*$E33*AO$3,IF($A33+$H$3*15=AO$7,AO$55*$B33*AO$3+AO$56*$C33*AO$3+AO$57*$D33*AO$3+AO$58*$E33*AO$3,IF($A33+$H$3*16=AO$7,AO$60*$B33*AO$3+AO$61*$C33*AO$3+AO$62*$D33*AO$3+AO$63*$E33*AO$3,IF($A33+$H$3*17=AO$7,AO$60*$B33*AO$3+AO$61*$C33*AO$3+AO$62*$D33*AO$3+AO$63*$E33*AO$3,IF($A33+$H$3*18=AO$7,AO$60*$B33*AO$3+AO$61*$C33*AO$3+AO$62*$D33*AO$3+AO$63*$E33*AO$3,IF($A33+$H$3*19=AO$7,AO$60*$B33*AO$3+AO$61*$C33*AO$3+AO$62*$D33*AO$3+AO$63*$E33*AO$3,IF($A33+$H$3*20=AO$7,AO$60*$B33*AO$3+AO$61*$C33*AO$3+AO$62*$D33*AO$3+AO$63*$E33*AO$3,IF($A33+$H$3*21=AO$7,AO$49*$B33*AO$3+AO$50*$C33*AO$3+AO$51*$D33*AO$3+AO$52*$E33*AO$3,IF($A33+$H$3*22=AO$7,AO$49*$B33*AO$3+AO$50*$C33*AO$3+AO$51*$D33*AO$3+AO$52*$E33*AO$3,IF($A33+$H$3*23=AO$7,AO$49*$B33*AO$3+AO$50*$C33*AO$3+AO$51*$D33*AO$3+AO$52*$E33*AO$3,IF($A33+$H$3*24=AO$7,AO$49*$B33*AO$3+AO$50*$C33*AO$3+AO$51*$D33*AO$3+AO$52*$E33*AO$3,IF($A33+$H$3*25=AO$7,AO$49*$B33*AO$3+AO$50*$C33*AO$3+AO$51*$D33*AO$3+AO$52*$E33*AO$3,IF($A33+$H$3*26=AO$7,AO$49*$B33*AO$3+AO$50*$C33*AO$3+AO$51*$D33*AO$3+AO$52*$E33*AO$3,IF($A33+$H$3*27=AO$7,AO$49*$B33*AO$3+AO$50*$C33*AO$3+AO$51*$D33*AO$3+AO$52*$E33*AO$3,IF($A33+$H$3*28=AO$7,AO$49*$B33*AO$3+AO$50*$C33*AO$3+AO$51*$D33*AO$3+AO$52*$E33*AO$3,IF($A33+$H$3*29=AO$7,AO$49*$B33*AO$3+AO$50*$C33*AO$3+AO$51*$D33*AO$3+AO$52*$E33*AO$3,IF($A33+$H$3*30=AO$7,AO$49*$B33*AO$3+AO$50*$C33*AO$3+AO$51*$D33*AO$3+AO$52*$E33*AO$3,IF($A33+$H$3*31=AO$7,AO$49*$B33*AO$3+AO$50*$C33*AO$3+AO$51*$D33*AO$3+AO$52*$E33*AO$3,IF($A33+$H$3*32=AO$7,AO$49*$B33*AO$3+AO$50*$C33*AO$3+AO$51*$D33*AO$3+AO$52*$E33*AO$3,IF($A33+$H$3*33=AO$7,AO$49*$B33*AO$3+AO$50*$C33*AO$3+AO$51*$D33*AO$3+AO$52*$E33*AO$3,IF($A33+$H$3*34=AO$7,AO$49*$B33*AO$3+AO$50*$C33*AO$3+AO$51*$D33*AO$3+AO$52*$E33*AO$3,IF($A33+$H$3*35=AO$7,AO$49*$B33*AO$3+AO$50*$C33*AO$3+AO$51*$D33*AO$3+AO$52*$E33*AO$3,IF($A33+$H$3*36=AO$7,AO$49*$B33*AO$3+AO$50*$C33*AO$3+AO$51*$D33*AO$3+AO$52*$E33*AO$3,IF($A33+$H$3*37=AO$7,AO$49*$B33*AO$3+AO$50*$C33*AO$3+AO$51*$D33*AO$3+AO$52*$E33*AO$3,IF($A33+$H$3*38=AO$7,AO$49*$B33*AO$3+AO$50*$C33*AO$3+AO$51*$D33*AO$3+AO$52*$E33*AO$3,IF($A33+$H$3*39=AO$7,AO$49*$B33*AO$3+AO$50*$C33*AO$3+AO$51*$D33*AO$3+AO$52*$E33*AO$3,IF($A33+$H$3*40=AO$7,AO$49*$B33*AO$3+AO$50*$C33*AO$3+AO$51*$D33*AO$3+AO$52*$E33*AO$3,0)))))))))))))))))))))))))))))))))))))))))*0</f>
        <v>0</v>
      </c>
      <c r="AP33" s="124">
        <f t="shared" si="64"/>
        <v>0</v>
      </c>
      <c r="AQ33" s="124">
        <f t="shared" si="64"/>
        <v>0</v>
      </c>
      <c r="AR33" s="124">
        <f t="shared" si="64"/>
        <v>0</v>
      </c>
      <c r="AS33" s="124">
        <f t="shared" si="64"/>
        <v>0</v>
      </c>
      <c r="AT33" s="124">
        <f t="shared" si="64"/>
        <v>0</v>
      </c>
      <c r="AU33" s="124">
        <f t="shared" si="64"/>
        <v>0</v>
      </c>
      <c r="AV33" s="124">
        <f t="shared" si="64"/>
        <v>0</v>
      </c>
      <c r="AW33" s="124">
        <f t="shared" si="64"/>
        <v>0</v>
      </c>
      <c r="AX33" s="180">
        <f t="shared" si="1"/>
        <v>513337.74887999997</v>
      </c>
    </row>
    <row r="34" spans="1:50" x14ac:dyDescent="0.2">
      <c r="A34" s="175">
        <f>'QUANTITIES - ALT 2'!A30</f>
        <v>2047</v>
      </c>
      <c r="B34" s="181">
        <f>'QUANTITIES - ALT 1'!L30</f>
        <v>1046</v>
      </c>
      <c r="C34" s="181">
        <f>'QUANTITIES - ALT 1'!M30</f>
        <v>130</v>
      </c>
      <c r="D34" s="181">
        <f>'QUANTITIES - ALT 1'!N30</f>
        <v>34</v>
      </c>
      <c r="E34" s="181">
        <f>'QUANTITIES - ALT 1'!O30</f>
        <v>10</v>
      </c>
      <c r="F34" s="177">
        <f t="shared" si="2"/>
        <v>1220</v>
      </c>
      <c r="G34" s="171"/>
      <c r="H34" s="182">
        <f t="shared" si="11"/>
        <v>437228.84098400001</v>
      </c>
      <c r="I34" s="181">
        <f t="shared" si="12"/>
        <v>52833.144519999994</v>
      </c>
      <c r="J34" s="181">
        <f t="shared" si="13"/>
        <v>18091.920335999996</v>
      </c>
      <c r="K34" s="181">
        <f t="shared" si="14"/>
        <v>5183.8430399999997</v>
      </c>
      <c r="L34" s="183">
        <f t="shared" si="4"/>
        <v>513337.74887999997</v>
      </c>
      <c r="N34" s="158">
        <f t="shared" si="56"/>
        <v>0</v>
      </c>
      <c r="O34" s="158">
        <f t="shared" si="56"/>
        <v>0</v>
      </c>
      <c r="P34" s="158">
        <f t="shared" si="56"/>
        <v>0</v>
      </c>
      <c r="Q34" s="124">
        <f t="shared" si="56"/>
        <v>0</v>
      </c>
      <c r="R34" s="124">
        <f t="shared" si="8"/>
        <v>0</v>
      </c>
      <c r="S34" s="124">
        <f t="shared" si="15"/>
        <v>0</v>
      </c>
      <c r="T34" s="124">
        <f t="shared" si="18"/>
        <v>0</v>
      </c>
      <c r="U34" s="124">
        <f t="shared" si="21"/>
        <v>0</v>
      </c>
      <c r="V34" s="124">
        <f t="shared" si="24"/>
        <v>0</v>
      </c>
      <c r="W34" s="124">
        <f t="shared" si="27"/>
        <v>0</v>
      </c>
      <c r="X34" s="124">
        <f t="shared" si="30"/>
        <v>0</v>
      </c>
      <c r="Y34" s="124">
        <f t="shared" si="32"/>
        <v>0</v>
      </c>
      <c r="Z34" s="124">
        <f t="shared" si="34"/>
        <v>0</v>
      </c>
      <c r="AA34" s="124">
        <f t="shared" si="36"/>
        <v>0</v>
      </c>
      <c r="AB34" s="124">
        <f t="shared" si="38"/>
        <v>0</v>
      </c>
      <c r="AC34" s="124">
        <f t="shared" si="40"/>
        <v>0</v>
      </c>
      <c r="AD34" s="124">
        <f t="shared" si="42"/>
        <v>0</v>
      </c>
      <c r="AE34" s="124">
        <f t="shared" si="44"/>
        <v>0</v>
      </c>
      <c r="AF34" s="124">
        <f t="shared" si="46"/>
        <v>0</v>
      </c>
      <c r="AG34" s="124">
        <f t="shared" si="48"/>
        <v>0</v>
      </c>
      <c r="AH34" s="124">
        <f t="shared" si="50"/>
        <v>0</v>
      </c>
      <c r="AI34" s="124">
        <f t="shared" si="52"/>
        <v>0</v>
      </c>
      <c r="AJ34" s="124">
        <f t="shared" si="54"/>
        <v>0</v>
      </c>
      <c r="AK34" s="124">
        <f t="shared" si="57"/>
        <v>0</v>
      </c>
      <c r="AL34" s="124">
        <f t="shared" si="59"/>
        <v>0</v>
      </c>
      <c r="AM34" s="124">
        <f t="shared" si="61"/>
        <v>0</v>
      </c>
      <c r="AN34" s="124">
        <f t="shared" si="63"/>
        <v>0</v>
      </c>
      <c r="AO34" s="124">
        <f t="shared" ref="AO34:AO45" si="65">IF($A34=AO$7,AO$49*$B34+AO$50*$C34+AO$51*$D34+AO$52*$E34,IF($A34+$H$3=AO$7,$A$5*$B34*AO$3+$B$5*$C34*AO$3+$C$5*$D34*AO$3+$D$5*$E34*AO$3,IF($A34+$H$3*2=AO$7,$A$5*$B34*AO$3+$B$5*$C34*AO$3+$C$5*$D34*AO$3+$D$5*$E34*AO$3,IF($A34+$H$3*3=AO$7,$A$5*$B34*AO$3+$B$5*$C34*AO$3+$C$5*$D34*AO$3+$D$5*$E34*AO$3,IF($A34+$H$3*4=AO$7,$A$5*$B34*AO$3+$B$5*$C34*AO$3+$C$5*$D34*AO$3+$D$5*$E34*AO$3,IF($A34+$H$3*5=AO$7,$A$5*$B34*AO$3+$B$5*$C34*AO$3+$C$5*$D34*AO$3+$D$5*$E34*AO$3,IF($A34+$H$3*6=AO$7,$A$5*$B34*AO$3+$B$5*$C34*AO$3+$C$5*$D34*AO$3+$D$5*$E34*AO$3,IF($A34+$H$3*7=AO$7,$A$5*$B34*AO$3+$B$5*$C34*AO$3+$C$5*$D34*AO$3+$D$5*$E34*AO$3,IF($A34+$H$3*8=AO$7,$A$5*$B34*AO$3+$B$5*$C34*AO$3+$C$5*$D34*AO$3+$D$5*$E34*AO$3,IF($A34+$H$3*9=AO$7,$A$5*$B34*AO$3+$B$5*$C34*AO$3+$C$5*$D34*AO$3+$D$5*$E34*AO$3,IF($A34+$H$3*10=AO$7,$A$5*$B34*AO$3+$B$5*$C34*AO$3+$C$5*$D34*AO$3+$D$5*$E34*AO$3,IF($A34+$H$3*11=AO$7,AO$55*$B34*AO$3+AO$56*$C34*AO$3+AO$57*$D34*AO$3+AO$58*$E34*AO$3,IF($A34+$H$3*12=AO$7,AO$55*$B34*AO$3+AO$56*$C34*AO$3+AO$57*$D34*AO$3+AO$58*$E34*AO$3,IF($A34+$H$3*13=AO$7,AO$55*$B34*AO$3+AO$56*$C34*AO$3+AO$57*$D34*AO$3+AO$58*$E34*AO$3,IF($A34+$H$3*14=AO$7,AO$55*$B34*AO$3+AO$56*$C34*AO$3+AO$57*$D34*AO$3+AO$58*$E34*AO$3,IF($A34+$H$3*15=AO$7,AO$55*$B34*AO$3+AO$56*$C34*AO$3+AO$57*$D34*AO$3+AO$58*$E34*AO$3,IF($A34+$H$3*16=AO$7,AO$60*$B34*AO$3+AO$61*$C34*AO$3+AO$62*$D34*AO$3+AO$63*$E34*AO$3,IF($A34+$H$3*17=AO$7,AO$60*$B34*AO$3+AO$61*$C34*AO$3+AO$62*$D34*AO$3+AO$63*$E34*AO$3,IF($A34+$H$3*18=AO$7,AO$60*$B34*AO$3+AO$61*$C34*AO$3+AO$62*$D34*AO$3+AO$63*$E34*AO$3,IF($A34+$H$3*19=AO$7,AO$60*$B34*AO$3+AO$61*$C34*AO$3+AO$62*$D34*AO$3+AO$63*$E34*AO$3,IF($A34+$H$3*20=AO$7,AO$60*$B34*AO$3+AO$61*$C34*AO$3+AO$62*$D34*AO$3+AO$63*$E34*AO$3,IF($A34+$H$3*21=AO$7,AO$49*$B34*AO$3+AO$50*$C34*AO$3+AO$51*$D34*AO$3+AO$52*$E34*AO$3,IF($A34+$H$3*22=AO$7,AO$49*$B34*AO$3+AO$50*$C34*AO$3+AO$51*$D34*AO$3+AO$52*$E34*AO$3,IF($A34+$H$3*23=AO$7,AO$49*$B34*AO$3+AO$50*$C34*AO$3+AO$51*$D34*AO$3+AO$52*$E34*AO$3,IF($A34+$H$3*24=AO$7,AO$49*$B34*AO$3+AO$50*$C34*AO$3+AO$51*$D34*AO$3+AO$52*$E34*AO$3,IF($A34+$H$3*25=AO$7,AO$49*$B34*AO$3+AO$50*$C34*AO$3+AO$51*$D34*AO$3+AO$52*$E34*AO$3,IF($A34+$H$3*26=AO$7,AO$49*$B34*AO$3+AO$50*$C34*AO$3+AO$51*$D34*AO$3+AO$52*$E34*AO$3,IF($A34+$H$3*27=AO$7,AO$49*$B34*AO$3+AO$50*$C34*AO$3+AO$51*$D34*AO$3+AO$52*$E34*AO$3,IF($A34+$H$3*28=AO$7,AO$49*$B34*AO$3+AO$50*$C34*AO$3+AO$51*$D34*AO$3+AO$52*$E34*AO$3,IF($A34+$H$3*29=AO$7,AO$49*$B34*AO$3+AO$50*$C34*AO$3+AO$51*$D34*AO$3+AO$52*$E34*AO$3,IF($A34+$H$3*30=AO$7,AO$49*$B34*AO$3+AO$50*$C34*AO$3+AO$51*$D34*AO$3+AO$52*$E34*AO$3,IF($A34+$H$3*31=AO$7,AO$49*$B34*AO$3+AO$50*$C34*AO$3+AO$51*$D34*AO$3+AO$52*$E34*AO$3,IF($A34+$H$3*32=AO$7,AO$49*$B34*AO$3+AO$50*$C34*AO$3+AO$51*$D34*AO$3+AO$52*$E34*AO$3,IF($A34+$H$3*33=AO$7,AO$49*$B34*AO$3+AO$50*$C34*AO$3+AO$51*$D34*AO$3+AO$52*$E34*AO$3,IF($A34+$H$3*34=AO$7,AO$49*$B34*AO$3+AO$50*$C34*AO$3+AO$51*$D34*AO$3+AO$52*$E34*AO$3,IF($A34+$H$3*35=AO$7,AO$49*$B34*AO$3+AO$50*$C34*AO$3+AO$51*$D34*AO$3+AO$52*$E34*AO$3,IF($A34+$H$3*36=AO$7,AO$49*$B34*AO$3+AO$50*$C34*AO$3+AO$51*$D34*AO$3+AO$52*$E34*AO$3,IF($A34+$H$3*37=AO$7,AO$49*$B34*AO$3+AO$50*$C34*AO$3+AO$51*$D34*AO$3+AO$52*$E34*AO$3,IF($A34+$H$3*38=AO$7,AO$49*$B34*AO$3+AO$50*$C34*AO$3+AO$51*$D34*AO$3+AO$52*$E34*AO$3,IF($A34+$H$3*39=AO$7,AO$49*$B34*AO$3+AO$50*$C34*AO$3+AO$51*$D34*AO$3+AO$52*$E34*AO$3,IF($A34+$H$3*40=AO$7,AO$49*$B34*AO$3+AO$50*$C34*AO$3+AO$51*$D34*AO$3+AO$52*$E34*AO$3,0)))))))))))))))))))))))))))))))))))))))))</f>
        <v>513337.74887999997</v>
      </c>
      <c r="AP34" s="124">
        <f t="shared" ref="AP34:AW34" si="66">IF($A34=AP$7,AP$49*$B34+AP$50*$C34+AP$51*$D34+AP$52*$E34,IF($A34+$H$3=AP$7,$A$5*$B34*AP$3+$B$5*$C34*AP$3+$C$5*$D34*AP$3+$D$5*$E34*AP$3,IF($A34+$H$3*2=AP$7,$A$5*$B34*AP$3+$B$5*$C34*AP$3+$C$5*$D34*AP$3+$D$5*$E34*AP$3,IF($A34+$H$3*3=AP$7,$A$5*$B34*AP$3+$B$5*$C34*AP$3+$C$5*$D34*AP$3+$D$5*$E34*AP$3,IF($A34+$H$3*4=AP$7,$A$5*$B34*AP$3+$B$5*$C34*AP$3+$C$5*$D34*AP$3+$D$5*$E34*AP$3,IF($A34+$H$3*5=AP$7,$A$5*$B34*AP$3+$B$5*$C34*AP$3+$C$5*$D34*AP$3+$D$5*$E34*AP$3,IF($A34+$H$3*6=AP$7,$A$5*$B34*AP$3+$B$5*$C34*AP$3+$C$5*$D34*AP$3+$D$5*$E34*AP$3,IF($A34+$H$3*7=AP$7,$A$5*$B34*AP$3+$B$5*$C34*AP$3+$C$5*$D34*AP$3+$D$5*$E34*AP$3,IF($A34+$H$3*8=AP$7,$A$5*$B34*AP$3+$B$5*$C34*AP$3+$C$5*$D34*AP$3+$D$5*$E34*AP$3,IF($A34+$H$3*9=AP$7,$A$5*$B34*AP$3+$B$5*$C34*AP$3+$C$5*$D34*AP$3+$D$5*$E34*AP$3,IF($A34+$H$3*10=AP$7,$A$5*$B34*AP$3+$B$5*$C34*AP$3+$C$5*$D34*AP$3+$D$5*$E34*AP$3,IF($A34+$H$3*11=AP$7,AP$55*$B34*AP$3+AP$56*$C34*AP$3+AP$57*$D34*AP$3+AP$58*$E34*AP$3,IF($A34+$H$3*12=AP$7,AP$55*$B34*AP$3+AP$56*$C34*AP$3+AP$57*$D34*AP$3+AP$58*$E34*AP$3,IF($A34+$H$3*13=AP$7,AP$55*$B34*AP$3+AP$56*$C34*AP$3+AP$57*$D34*AP$3+AP$58*$E34*AP$3,IF($A34+$H$3*14=AP$7,AP$55*$B34*AP$3+AP$56*$C34*AP$3+AP$57*$D34*AP$3+AP$58*$E34*AP$3,IF($A34+$H$3*15=AP$7,AP$55*$B34*AP$3+AP$56*$C34*AP$3+AP$57*$D34*AP$3+AP$58*$E34*AP$3,IF($A34+$H$3*16=AP$7,AP$60*$B34*AP$3+AP$61*$C34*AP$3+AP$62*$D34*AP$3+AP$63*$E34*AP$3,IF($A34+$H$3*17=AP$7,AP$60*$B34*AP$3+AP$61*$C34*AP$3+AP$62*$D34*AP$3+AP$63*$E34*AP$3,IF($A34+$H$3*18=AP$7,AP$60*$B34*AP$3+AP$61*$C34*AP$3+AP$62*$D34*AP$3+AP$63*$E34*AP$3,IF($A34+$H$3*19=AP$7,AP$60*$B34*AP$3+AP$61*$C34*AP$3+AP$62*$D34*AP$3+AP$63*$E34*AP$3,IF($A34+$H$3*20=AP$7,AP$60*$B34*AP$3+AP$61*$C34*AP$3+AP$62*$D34*AP$3+AP$63*$E34*AP$3,IF($A34+$H$3*21=AP$7,AP$49*$B34*AP$3+AP$50*$C34*AP$3+AP$51*$D34*AP$3+AP$52*$E34*AP$3,IF($A34+$H$3*22=AP$7,AP$49*$B34*AP$3+AP$50*$C34*AP$3+AP$51*$D34*AP$3+AP$52*$E34*AP$3,IF($A34+$H$3*23=AP$7,AP$49*$B34*AP$3+AP$50*$C34*AP$3+AP$51*$D34*AP$3+AP$52*$E34*AP$3,IF($A34+$H$3*24=AP$7,AP$49*$B34*AP$3+AP$50*$C34*AP$3+AP$51*$D34*AP$3+AP$52*$E34*AP$3,IF($A34+$H$3*25=AP$7,AP$49*$B34*AP$3+AP$50*$C34*AP$3+AP$51*$D34*AP$3+AP$52*$E34*AP$3,IF($A34+$H$3*26=AP$7,AP$49*$B34*AP$3+AP$50*$C34*AP$3+AP$51*$D34*AP$3+AP$52*$E34*AP$3,IF($A34+$H$3*27=AP$7,AP$49*$B34*AP$3+AP$50*$C34*AP$3+AP$51*$D34*AP$3+AP$52*$E34*AP$3,IF($A34+$H$3*28=AP$7,AP$49*$B34*AP$3+AP$50*$C34*AP$3+AP$51*$D34*AP$3+AP$52*$E34*AP$3,IF($A34+$H$3*29=AP$7,AP$49*$B34*AP$3+AP$50*$C34*AP$3+AP$51*$D34*AP$3+AP$52*$E34*AP$3,IF($A34+$H$3*30=AP$7,AP$49*$B34*AP$3+AP$50*$C34*AP$3+AP$51*$D34*AP$3+AP$52*$E34*AP$3,IF($A34+$H$3*31=AP$7,AP$49*$B34*AP$3+AP$50*$C34*AP$3+AP$51*$D34*AP$3+AP$52*$E34*AP$3,IF($A34+$H$3*32=AP$7,AP$49*$B34*AP$3+AP$50*$C34*AP$3+AP$51*$D34*AP$3+AP$52*$E34*AP$3,IF($A34+$H$3*33=AP$7,AP$49*$B34*AP$3+AP$50*$C34*AP$3+AP$51*$D34*AP$3+AP$52*$E34*AP$3,IF($A34+$H$3*34=AP$7,AP$49*$B34*AP$3+AP$50*$C34*AP$3+AP$51*$D34*AP$3+AP$52*$E34*AP$3,IF($A34+$H$3*35=AP$7,AP$49*$B34*AP$3+AP$50*$C34*AP$3+AP$51*$D34*AP$3+AP$52*$E34*AP$3,IF($A34+$H$3*36=AP$7,AP$49*$B34*AP$3+AP$50*$C34*AP$3+AP$51*$D34*AP$3+AP$52*$E34*AP$3,IF($A34+$H$3*37=AP$7,AP$49*$B34*AP$3+AP$50*$C34*AP$3+AP$51*$D34*AP$3+AP$52*$E34*AP$3,IF($A34+$H$3*38=AP$7,AP$49*$B34*AP$3+AP$50*$C34*AP$3+AP$51*$D34*AP$3+AP$52*$E34*AP$3,IF($A34+$H$3*39=AP$7,AP$49*$B34*AP$3+AP$50*$C34*AP$3+AP$51*$D34*AP$3+AP$52*$E34*AP$3,IF($A34+$H$3*40=AP$7,AP$49*$B34*AP$3+AP$50*$C34*AP$3+AP$51*$D34*AP$3+AP$52*$E34*AP$3,0)))))))))))))))))))))))))))))))))))))))))*0</f>
        <v>0</v>
      </c>
      <c r="AQ34" s="124">
        <f t="shared" si="66"/>
        <v>0</v>
      </c>
      <c r="AR34" s="124">
        <f t="shared" si="66"/>
        <v>0</v>
      </c>
      <c r="AS34" s="124">
        <f t="shared" si="66"/>
        <v>0</v>
      </c>
      <c r="AT34" s="124">
        <f t="shared" si="66"/>
        <v>0</v>
      </c>
      <c r="AU34" s="124">
        <f t="shared" si="66"/>
        <v>0</v>
      </c>
      <c r="AV34" s="124">
        <f t="shared" si="66"/>
        <v>0</v>
      </c>
      <c r="AW34" s="124">
        <f t="shared" si="66"/>
        <v>0</v>
      </c>
      <c r="AX34" s="180">
        <f t="shared" si="1"/>
        <v>513337.74887999997</v>
      </c>
    </row>
    <row r="35" spans="1:50" x14ac:dyDescent="0.2">
      <c r="A35" s="175">
        <f>'QUANTITIES - ALT 2'!A31</f>
        <v>2048</v>
      </c>
      <c r="B35" s="181">
        <f>'QUANTITIES - ALT 1'!L31</f>
        <v>1046</v>
      </c>
      <c r="C35" s="181">
        <f>'QUANTITIES - ALT 1'!M31</f>
        <v>130</v>
      </c>
      <c r="D35" s="181">
        <f>'QUANTITIES - ALT 1'!N31</f>
        <v>34</v>
      </c>
      <c r="E35" s="181">
        <f>'QUANTITIES - ALT 1'!O31</f>
        <v>10</v>
      </c>
      <c r="F35" s="177">
        <f t="shared" si="2"/>
        <v>1220</v>
      </c>
      <c r="G35" s="171"/>
      <c r="H35" s="182">
        <f t="shared" si="11"/>
        <v>437228.84098400001</v>
      </c>
      <c r="I35" s="181">
        <f t="shared" si="12"/>
        <v>52833.144519999994</v>
      </c>
      <c r="J35" s="181">
        <f t="shared" si="13"/>
        <v>18091.920335999996</v>
      </c>
      <c r="K35" s="181">
        <f t="shared" si="14"/>
        <v>5183.8430399999997</v>
      </c>
      <c r="L35" s="183">
        <f t="shared" si="4"/>
        <v>513337.74887999997</v>
      </c>
      <c r="N35" s="158">
        <f t="shared" si="56"/>
        <v>0</v>
      </c>
      <c r="O35" s="158">
        <f t="shared" si="56"/>
        <v>0</v>
      </c>
      <c r="P35" s="158">
        <f t="shared" si="56"/>
        <v>0</v>
      </c>
      <c r="Q35" s="124">
        <f t="shared" si="56"/>
        <v>0</v>
      </c>
      <c r="R35" s="124">
        <f t="shared" si="8"/>
        <v>0</v>
      </c>
      <c r="S35" s="124">
        <f t="shared" si="15"/>
        <v>0</v>
      </c>
      <c r="T35" s="124">
        <f t="shared" si="18"/>
        <v>0</v>
      </c>
      <c r="U35" s="124">
        <f t="shared" si="21"/>
        <v>0</v>
      </c>
      <c r="V35" s="124">
        <f t="shared" si="24"/>
        <v>0</v>
      </c>
      <c r="W35" s="124">
        <f t="shared" si="27"/>
        <v>0</v>
      </c>
      <c r="X35" s="124">
        <f t="shared" si="30"/>
        <v>0</v>
      </c>
      <c r="Y35" s="124">
        <f t="shared" si="32"/>
        <v>0</v>
      </c>
      <c r="Z35" s="124">
        <f t="shared" si="34"/>
        <v>0</v>
      </c>
      <c r="AA35" s="124">
        <f t="shared" si="36"/>
        <v>0</v>
      </c>
      <c r="AB35" s="124">
        <f t="shared" si="38"/>
        <v>0</v>
      </c>
      <c r="AC35" s="124">
        <f t="shared" si="40"/>
        <v>0</v>
      </c>
      <c r="AD35" s="124">
        <f t="shared" si="42"/>
        <v>0</v>
      </c>
      <c r="AE35" s="124">
        <f t="shared" si="44"/>
        <v>0</v>
      </c>
      <c r="AF35" s="124">
        <f t="shared" si="46"/>
        <v>0</v>
      </c>
      <c r="AG35" s="124">
        <f t="shared" si="48"/>
        <v>0</v>
      </c>
      <c r="AH35" s="124">
        <f t="shared" si="50"/>
        <v>0</v>
      </c>
      <c r="AI35" s="124">
        <f t="shared" si="52"/>
        <v>0</v>
      </c>
      <c r="AJ35" s="124">
        <f t="shared" si="54"/>
        <v>0</v>
      </c>
      <c r="AK35" s="124">
        <f t="shared" si="57"/>
        <v>0</v>
      </c>
      <c r="AL35" s="124">
        <f t="shared" si="59"/>
        <v>0</v>
      </c>
      <c r="AM35" s="124">
        <f t="shared" si="61"/>
        <v>0</v>
      </c>
      <c r="AN35" s="124">
        <f t="shared" si="63"/>
        <v>0</v>
      </c>
      <c r="AO35" s="124">
        <f t="shared" si="65"/>
        <v>0</v>
      </c>
      <c r="AP35" s="124">
        <f t="shared" ref="AP35:AP45" si="67">IF($A35=AP$7,AP$49*$B35+AP$50*$C35+AP$51*$D35+AP$52*$E35,IF($A35+$H$3=AP$7,$A$5*$B35*AP$3+$B$5*$C35*AP$3+$C$5*$D35*AP$3+$D$5*$E35*AP$3,IF($A35+$H$3*2=AP$7,$A$5*$B35*AP$3+$B$5*$C35*AP$3+$C$5*$D35*AP$3+$D$5*$E35*AP$3,IF($A35+$H$3*3=AP$7,$A$5*$B35*AP$3+$B$5*$C35*AP$3+$C$5*$D35*AP$3+$D$5*$E35*AP$3,IF($A35+$H$3*4=AP$7,$A$5*$B35*AP$3+$B$5*$C35*AP$3+$C$5*$D35*AP$3+$D$5*$E35*AP$3,IF($A35+$H$3*5=AP$7,$A$5*$B35*AP$3+$B$5*$C35*AP$3+$C$5*$D35*AP$3+$D$5*$E35*AP$3,IF($A35+$H$3*6=AP$7,$A$5*$B35*AP$3+$B$5*$C35*AP$3+$C$5*$D35*AP$3+$D$5*$E35*AP$3,IF($A35+$H$3*7=AP$7,$A$5*$B35*AP$3+$B$5*$C35*AP$3+$C$5*$D35*AP$3+$D$5*$E35*AP$3,IF($A35+$H$3*8=AP$7,$A$5*$B35*AP$3+$B$5*$C35*AP$3+$C$5*$D35*AP$3+$D$5*$E35*AP$3,IF($A35+$H$3*9=AP$7,$A$5*$B35*AP$3+$B$5*$C35*AP$3+$C$5*$D35*AP$3+$D$5*$E35*AP$3,IF($A35+$H$3*10=AP$7,$A$5*$B35*AP$3+$B$5*$C35*AP$3+$C$5*$D35*AP$3+$D$5*$E35*AP$3,IF($A35+$H$3*11=AP$7,AP$55*$B35*AP$3+AP$56*$C35*AP$3+AP$57*$D35*AP$3+AP$58*$E35*AP$3,IF($A35+$H$3*12=AP$7,AP$55*$B35*AP$3+AP$56*$C35*AP$3+AP$57*$D35*AP$3+AP$58*$E35*AP$3,IF($A35+$H$3*13=AP$7,AP$55*$B35*AP$3+AP$56*$C35*AP$3+AP$57*$D35*AP$3+AP$58*$E35*AP$3,IF($A35+$H$3*14=AP$7,AP$55*$B35*AP$3+AP$56*$C35*AP$3+AP$57*$D35*AP$3+AP$58*$E35*AP$3,IF($A35+$H$3*15=AP$7,AP$55*$B35*AP$3+AP$56*$C35*AP$3+AP$57*$D35*AP$3+AP$58*$E35*AP$3,IF($A35+$H$3*16=AP$7,AP$60*$B35*AP$3+AP$61*$C35*AP$3+AP$62*$D35*AP$3+AP$63*$E35*AP$3,IF($A35+$H$3*17=AP$7,AP$60*$B35*AP$3+AP$61*$C35*AP$3+AP$62*$D35*AP$3+AP$63*$E35*AP$3,IF($A35+$H$3*18=AP$7,AP$60*$B35*AP$3+AP$61*$C35*AP$3+AP$62*$D35*AP$3+AP$63*$E35*AP$3,IF($A35+$H$3*19=AP$7,AP$60*$B35*AP$3+AP$61*$C35*AP$3+AP$62*$D35*AP$3+AP$63*$E35*AP$3,IF($A35+$H$3*20=AP$7,AP$60*$B35*AP$3+AP$61*$C35*AP$3+AP$62*$D35*AP$3+AP$63*$E35*AP$3,IF($A35+$H$3*21=AP$7,AP$49*$B35*AP$3+AP$50*$C35*AP$3+AP$51*$D35*AP$3+AP$52*$E35*AP$3,IF($A35+$H$3*22=AP$7,AP$49*$B35*AP$3+AP$50*$C35*AP$3+AP$51*$D35*AP$3+AP$52*$E35*AP$3,IF($A35+$H$3*23=AP$7,AP$49*$B35*AP$3+AP$50*$C35*AP$3+AP$51*$D35*AP$3+AP$52*$E35*AP$3,IF($A35+$H$3*24=AP$7,AP$49*$B35*AP$3+AP$50*$C35*AP$3+AP$51*$D35*AP$3+AP$52*$E35*AP$3,IF($A35+$H$3*25=AP$7,AP$49*$B35*AP$3+AP$50*$C35*AP$3+AP$51*$D35*AP$3+AP$52*$E35*AP$3,IF($A35+$H$3*26=AP$7,AP$49*$B35*AP$3+AP$50*$C35*AP$3+AP$51*$D35*AP$3+AP$52*$E35*AP$3,IF($A35+$H$3*27=AP$7,AP$49*$B35*AP$3+AP$50*$C35*AP$3+AP$51*$D35*AP$3+AP$52*$E35*AP$3,IF($A35+$H$3*28=AP$7,AP$49*$B35*AP$3+AP$50*$C35*AP$3+AP$51*$D35*AP$3+AP$52*$E35*AP$3,IF($A35+$H$3*29=AP$7,AP$49*$B35*AP$3+AP$50*$C35*AP$3+AP$51*$D35*AP$3+AP$52*$E35*AP$3,IF($A35+$H$3*30=AP$7,AP$49*$B35*AP$3+AP$50*$C35*AP$3+AP$51*$D35*AP$3+AP$52*$E35*AP$3,IF($A35+$H$3*31=AP$7,AP$49*$B35*AP$3+AP$50*$C35*AP$3+AP$51*$D35*AP$3+AP$52*$E35*AP$3,IF($A35+$H$3*32=AP$7,AP$49*$B35*AP$3+AP$50*$C35*AP$3+AP$51*$D35*AP$3+AP$52*$E35*AP$3,IF($A35+$H$3*33=AP$7,AP$49*$B35*AP$3+AP$50*$C35*AP$3+AP$51*$D35*AP$3+AP$52*$E35*AP$3,IF($A35+$H$3*34=AP$7,AP$49*$B35*AP$3+AP$50*$C35*AP$3+AP$51*$D35*AP$3+AP$52*$E35*AP$3,IF($A35+$H$3*35=AP$7,AP$49*$B35*AP$3+AP$50*$C35*AP$3+AP$51*$D35*AP$3+AP$52*$E35*AP$3,IF($A35+$H$3*36=AP$7,AP$49*$B35*AP$3+AP$50*$C35*AP$3+AP$51*$D35*AP$3+AP$52*$E35*AP$3,IF($A35+$H$3*37=AP$7,AP$49*$B35*AP$3+AP$50*$C35*AP$3+AP$51*$D35*AP$3+AP$52*$E35*AP$3,IF($A35+$H$3*38=AP$7,AP$49*$B35*AP$3+AP$50*$C35*AP$3+AP$51*$D35*AP$3+AP$52*$E35*AP$3,IF($A35+$H$3*39=AP$7,AP$49*$B35*AP$3+AP$50*$C35*AP$3+AP$51*$D35*AP$3+AP$52*$E35*AP$3,IF($A35+$H$3*40=AP$7,AP$49*$B35*AP$3+AP$50*$C35*AP$3+AP$51*$D35*AP$3+AP$52*$E35*AP$3,0)))))))))))))))))))))))))))))))))))))))))</f>
        <v>513337.74887999997</v>
      </c>
      <c r="AQ35" s="124">
        <f t="shared" ref="AQ35:AW35" si="68">IF($A35=AQ$7,AQ$49*$B35+AQ$50*$C35+AQ$51*$D35+AQ$52*$E35,IF($A35+$H$3=AQ$7,$A$5*$B35*AQ$3+$B$5*$C35*AQ$3+$C$5*$D35*AQ$3+$D$5*$E35*AQ$3,IF($A35+$H$3*2=AQ$7,$A$5*$B35*AQ$3+$B$5*$C35*AQ$3+$C$5*$D35*AQ$3+$D$5*$E35*AQ$3,IF($A35+$H$3*3=AQ$7,$A$5*$B35*AQ$3+$B$5*$C35*AQ$3+$C$5*$D35*AQ$3+$D$5*$E35*AQ$3,IF($A35+$H$3*4=AQ$7,$A$5*$B35*AQ$3+$B$5*$C35*AQ$3+$C$5*$D35*AQ$3+$D$5*$E35*AQ$3,IF($A35+$H$3*5=AQ$7,$A$5*$B35*AQ$3+$B$5*$C35*AQ$3+$C$5*$D35*AQ$3+$D$5*$E35*AQ$3,IF($A35+$H$3*6=AQ$7,$A$5*$B35*AQ$3+$B$5*$C35*AQ$3+$C$5*$D35*AQ$3+$D$5*$E35*AQ$3,IF($A35+$H$3*7=AQ$7,$A$5*$B35*AQ$3+$B$5*$C35*AQ$3+$C$5*$D35*AQ$3+$D$5*$E35*AQ$3,IF($A35+$H$3*8=AQ$7,$A$5*$B35*AQ$3+$B$5*$C35*AQ$3+$C$5*$D35*AQ$3+$D$5*$E35*AQ$3,IF($A35+$H$3*9=AQ$7,$A$5*$B35*AQ$3+$B$5*$C35*AQ$3+$C$5*$D35*AQ$3+$D$5*$E35*AQ$3,IF($A35+$H$3*10=AQ$7,$A$5*$B35*AQ$3+$B$5*$C35*AQ$3+$C$5*$D35*AQ$3+$D$5*$E35*AQ$3,IF($A35+$H$3*11=AQ$7,AQ$55*$B35*AQ$3+AQ$56*$C35*AQ$3+AQ$57*$D35*AQ$3+AQ$58*$E35*AQ$3,IF($A35+$H$3*12=AQ$7,AQ$55*$B35*AQ$3+AQ$56*$C35*AQ$3+AQ$57*$D35*AQ$3+AQ$58*$E35*AQ$3,IF($A35+$H$3*13=AQ$7,AQ$55*$B35*AQ$3+AQ$56*$C35*AQ$3+AQ$57*$D35*AQ$3+AQ$58*$E35*AQ$3,IF($A35+$H$3*14=AQ$7,AQ$55*$B35*AQ$3+AQ$56*$C35*AQ$3+AQ$57*$D35*AQ$3+AQ$58*$E35*AQ$3,IF($A35+$H$3*15=AQ$7,AQ$55*$B35*AQ$3+AQ$56*$C35*AQ$3+AQ$57*$D35*AQ$3+AQ$58*$E35*AQ$3,IF($A35+$H$3*16=AQ$7,AQ$60*$B35*AQ$3+AQ$61*$C35*AQ$3+AQ$62*$D35*AQ$3+AQ$63*$E35*AQ$3,IF($A35+$H$3*17=AQ$7,AQ$60*$B35*AQ$3+AQ$61*$C35*AQ$3+AQ$62*$D35*AQ$3+AQ$63*$E35*AQ$3,IF($A35+$H$3*18=AQ$7,AQ$60*$B35*AQ$3+AQ$61*$C35*AQ$3+AQ$62*$D35*AQ$3+AQ$63*$E35*AQ$3,IF($A35+$H$3*19=AQ$7,AQ$60*$B35*AQ$3+AQ$61*$C35*AQ$3+AQ$62*$D35*AQ$3+AQ$63*$E35*AQ$3,IF($A35+$H$3*20=AQ$7,AQ$60*$B35*AQ$3+AQ$61*$C35*AQ$3+AQ$62*$D35*AQ$3+AQ$63*$E35*AQ$3,IF($A35+$H$3*21=AQ$7,AQ$49*$B35*AQ$3+AQ$50*$C35*AQ$3+AQ$51*$D35*AQ$3+AQ$52*$E35*AQ$3,IF($A35+$H$3*22=AQ$7,AQ$49*$B35*AQ$3+AQ$50*$C35*AQ$3+AQ$51*$D35*AQ$3+AQ$52*$E35*AQ$3,IF($A35+$H$3*23=AQ$7,AQ$49*$B35*AQ$3+AQ$50*$C35*AQ$3+AQ$51*$D35*AQ$3+AQ$52*$E35*AQ$3,IF($A35+$H$3*24=AQ$7,AQ$49*$B35*AQ$3+AQ$50*$C35*AQ$3+AQ$51*$D35*AQ$3+AQ$52*$E35*AQ$3,IF($A35+$H$3*25=AQ$7,AQ$49*$B35*AQ$3+AQ$50*$C35*AQ$3+AQ$51*$D35*AQ$3+AQ$52*$E35*AQ$3,IF($A35+$H$3*26=AQ$7,AQ$49*$B35*AQ$3+AQ$50*$C35*AQ$3+AQ$51*$D35*AQ$3+AQ$52*$E35*AQ$3,IF($A35+$H$3*27=AQ$7,AQ$49*$B35*AQ$3+AQ$50*$C35*AQ$3+AQ$51*$D35*AQ$3+AQ$52*$E35*AQ$3,IF($A35+$H$3*28=AQ$7,AQ$49*$B35*AQ$3+AQ$50*$C35*AQ$3+AQ$51*$D35*AQ$3+AQ$52*$E35*AQ$3,IF($A35+$H$3*29=AQ$7,AQ$49*$B35*AQ$3+AQ$50*$C35*AQ$3+AQ$51*$D35*AQ$3+AQ$52*$E35*AQ$3,IF($A35+$H$3*30=AQ$7,AQ$49*$B35*AQ$3+AQ$50*$C35*AQ$3+AQ$51*$D35*AQ$3+AQ$52*$E35*AQ$3,IF($A35+$H$3*31=AQ$7,AQ$49*$B35*AQ$3+AQ$50*$C35*AQ$3+AQ$51*$D35*AQ$3+AQ$52*$E35*AQ$3,IF($A35+$H$3*32=AQ$7,AQ$49*$B35*AQ$3+AQ$50*$C35*AQ$3+AQ$51*$D35*AQ$3+AQ$52*$E35*AQ$3,IF($A35+$H$3*33=AQ$7,AQ$49*$B35*AQ$3+AQ$50*$C35*AQ$3+AQ$51*$D35*AQ$3+AQ$52*$E35*AQ$3,IF($A35+$H$3*34=AQ$7,AQ$49*$B35*AQ$3+AQ$50*$C35*AQ$3+AQ$51*$D35*AQ$3+AQ$52*$E35*AQ$3,IF($A35+$H$3*35=AQ$7,AQ$49*$B35*AQ$3+AQ$50*$C35*AQ$3+AQ$51*$D35*AQ$3+AQ$52*$E35*AQ$3,IF($A35+$H$3*36=AQ$7,AQ$49*$B35*AQ$3+AQ$50*$C35*AQ$3+AQ$51*$D35*AQ$3+AQ$52*$E35*AQ$3,IF($A35+$H$3*37=AQ$7,AQ$49*$B35*AQ$3+AQ$50*$C35*AQ$3+AQ$51*$D35*AQ$3+AQ$52*$E35*AQ$3,IF($A35+$H$3*38=AQ$7,AQ$49*$B35*AQ$3+AQ$50*$C35*AQ$3+AQ$51*$D35*AQ$3+AQ$52*$E35*AQ$3,IF($A35+$H$3*39=AQ$7,AQ$49*$B35*AQ$3+AQ$50*$C35*AQ$3+AQ$51*$D35*AQ$3+AQ$52*$E35*AQ$3,IF($A35+$H$3*40=AQ$7,AQ$49*$B35*AQ$3+AQ$50*$C35*AQ$3+AQ$51*$D35*AQ$3+AQ$52*$E35*AQ$3,0)))))))))))))))))))))))))))))))))))))))))*0</f>
        <v>0</v>
      </c>
      <c r="AR35" s="124">
        <f t="shared" si="68"/>
        <v>0</v>
      </c>
      <c r="AS35" s="124">
        <f t="shared" si="68"/>
        <v>0</v>
      </c>
      <c r="AT35" s="124">
        <f t="shared" si="68"/>
        <v>0</v>
      </c>
      <c r="AU35" s="124">
        <f t="shared" si="68"/>
        <v>0</v>
      </c>
      <c r="AV35" s="124">
        <f t="shared" si="68"/>
        <v>0</v>
      </c>
      <c r="AW35" s="124">
        <f t="shared" si="68"/>
        <v>0</v>
      </c>
      <c r="AX35" s="180">
        <f t="shared" si="1"/>
        <v>513337.74887999997</v>
      </c>
    </row>
    <row r="36" spans="1:50" x14ac:dyDescent="0.2">
      <c r="A36" s="175">
        <f>'QUANTITIES - ALT 2'!A32</f>
        <v>2049</v>
      </c>
      <c r="B36" s="181">
        <f>'QUANTITIES - ALT 1'!L32</f>
        <v>1046</v>
      </c>
      <c r="C36" s="181">
        <f>'QUANTITIES - ALT 1'!M32</f>
        <v>130</v>
      </c>
      <c r="D36" s="181">
        <f>'QUANTITIES - ALT 1'!N32</f>
        <v>34</v>
      </c>
      <c r="E36" s="181">
        <f>'QUANTITIES - ALT 1'!O32</f>
        <v>10</v>
      </c>
      <c r="F36" s="177">
        <f t="shared" si="2"/>
        <v>1220</v>
      </c>
      <c r="G36" s="171"/>
      <c r="H36" s="182">
        <f t="shared" si="11"/>
        <v>437228.84098400001</v>
      </c>
      <c r="I36" s="181">
        <f t="shared" si="12"/>
        <v>52833.144519999994</v>
      </c>
      <c r="J36" s="181">
        <f t="shared" si="13"/>
        <v>18091.920335999996</v>
      </c>
      <c r="K36" s="181">
        <f t="shared" si="14"/>
        <v>5183.8430399999997</v>
      </c>
      <c r="L36" s="183">
        <f t="shared" si="4"/>
        <v>513337.74887999997</v>
      </c>
      <c r="N36" s="158">
        <f t="shared" si="56"/>
        <v>0</v>
      </c>
      <c r="O36" s="158">
        <f t="shared" si="56"/>
        <v>0</v>
      </c>
      <c r="P36" s="158">
        <f t="shared" si="56"/>
        <v>0</v>
      </c>
      <c r="Q36" s="124">
        <f t="shared" si="56"/>
        <v>0</v>
      </c>
      <c r="R36" s="124">
        <f t="shared" si="8"/>
        <v>0</v>
      </c>
      <c r="S36" s="124">
        <f t="shared" si="15"/>
        <v>0</v>
      </c>
      <c r="T36" s="124">
        <f t="shared" si="18"/>
        <v>0</v>
      </c>
      <c r="U36" s="124">
        <f t="shared" si="21"/>
        <v>0</v>
      </c>
      <c r="V36" s="124">
        <f t="shared" si="24"/>
        <v>0</v>
      </c>
      <c r="W36" s="124">
        <f t="shared" si="27"/>
        <v>0</v>
      </c>
      <c r="X36" s="124">
        <f t="shared" si="30"/>
        <v>0</v>
      </c>
      <c r="Y36" s="124">
        <f t="shared" si="32"/>
        <v>0</v>
      </c>
      <c r="Z36" s="124">
        <f t="shared" si="34"/>
        <v>0</v>
      </c>
      <c r="AA36" s="124">
        <f t="shared" si="36"/>
        <v>0</v>
      </c>
      <c r="AB36" s="124">
        <f t="shared" si="38"/>
        <v>0</v>
      </c>
      <c r="AC36" s="124">
        <f t="shared" si="40"/>
        <v>0</v>
      </c>
      <c r="AD36" s="124">
        <f t="shared" si="42"/>
        <v>0</v>
      </c>
      <c r="AE36" s="124">
        <f t="shared" si="44"/>
        <v>0</v>
      </c>
      <c r="AF36" s="124">
        <f t="shared" si="46"/>
        <v>0</v>
      </c>
      <c r="AG36" s="124">
        <f t="shared" si="48"/>
        <v>0</v>
      </c>
      <c r="AH36" s="124">
        <f t="shared" si="50"/>
        <v>0</v>
      </c>
      <c r="AI36" s="124">
        <f t="shared" si="52"/>
        <v>0</v>
      </c>
      <c r="AJ36" s="124">
        <f t="shared" si="54"/>
        <v>0</v>
      </c>
      <c r="AK36" s="124">
        <f t="shared" si="57"/>
        <v>0</v>
      </c>
      <c r="AL36" s="124">
        <f t="shared" si="59"/>
        <v>0</v>
      </c>
      <c r="AM36" s="124">
        <f t="shared" si="61"/>
        <v>0</v>
      </c>
      <c r="AN36" s="124">
        <f t="shared" si="63"/>
        <v>0</v>
      </c>
      <c r="AO36" s="124">
        <f t="shared" si="65"/>
        <v>0</v>
      </c>
      <c r="AP36" s="124">
        <f t="shared" si="67"/>
        <v>0</v>
      </c>
      <c r="AQ36" s="124">
        <f t="shared" ref="AQ36:AQ45" si="69">IF($A36=AQ$7,AQ$49*$B36+AQ$50*$C36+AQ$51*$D36+AQ$52*$E36,IF($A36+$H$3=AQ$7,$A$5*$B36*AQ$3+$B$5*$C36*AQ$3+$C$5*$D36*AQ$3+$D$5*$E36*AQ$3,IF($A36+$H$3*2=AQ$7,$A$5*$B36*AQ$3+$B$5*$C36*AQ$3+$C$5*$D36*AQ$3+$D$5*$E36*AQ$3,IF($A36+$H$3*3=AQ$7,$A$5*$B36*AQ$3+$B$5*$C36*AQ$3+$C$5*$D36*AQ$3+$D$5*$E36*AQ$3,IF($A36+$H$3*4=AQ$7,$A$5*$B36*AQ$3+$B$5*$C36*AQ$3+$C$5*$D36*AQ$3+$D$5*$E36*AQ$3,IF($A36+$H$3*5=AQ$7,$A$5*$B36*AQ$3+$B$5*$C36*AQ$3+$C$5*$D36*AQ$3+$D$5*$E36*AQ$3,IF($A36+$H$3*6=AQ$7,$A$5*$B36*AQ$3+$B$5*$C36*AQ$3+$C$5*$D36*AQ$3+$D$5*$E36*AQ$3,IF($A36+$H$3*7=AQ$7,$A$5*$B36*AQ$3+$B$5*$C36*AQ$3+$C$5*$D36*AQ$3+$D$5*$E36*AQ$3,IF($A36+$H$3*8=AQ$7,$A$5*$B36*AQ$3+$B$5*$C36*AQ$3+$C$5*$D36*AQ$3+$D$5*$E36*AQ$3,IF($A36+$H$3*9=AQ$7,$A$5*$B36*AQ$3+$B$5*$C36*AQ$3+$C$5*$D36*AQ$3+$D$5*$E36*AQ$3,IF($A36+$H$3*10=AQ$7,$A$5*$B36*AQ$3+$B$5*$C36*AQ$3+$C$5*$D36*AQ$3+$D$5*$E36*AQ$3,IF($A36+$H$3*11=AQ$7,AQ$55*$B36*AQ$3+AQ$56*$C36*AQ$3+AQ$57*$D36*AQ$3+AQ$58*$E36*AQ$3,IF($A36+$H$3*12=AQ$7,AQ$55*$B36*AQ$3+AQ$56*$C36*AQ$3+AQ$57*$D36*AQ$3+AQ$58*$E36*AQ$3,IF($A36+$H$3*13=AQ$7,AQ$55*$B36*AQ$3+AQ$56*$C36*AQ$3+AQ$57*$D36*AQ$3+AQ$58*$E36*AQ$3,IF($A36+$H$3*14=AQ$7,AQ$55*$B36*AQ$3+AQ$56*$C36*AQ$3+AQ$57*$D36*AQ$3+AQ$58*$E36*AQ$3,IF($A36+$H$3*15=AQ$7,AQ$55*$B36*AQ$3+AQ$56*$C36*AQ$3+AQ$57*$D36*AQ$3+AQ$58*$E36*AQ$3,IF($A36+$H$3*16=AQ$7,AQ$60*$B36*AQ$3+AQ$61*$C36*AQ$3+AQ$62*$D36*AQ$3+AQ$63*$E36*AQ$3,IF($A36+$H$3*17=AQ$7,AQ$60*$B36*AQ$3+AQ$61*$C36*AQ$3+AQ$62*$D36*AQ$3+AQ$63*$E36*AQ$3,IF($A36+$H$3*18=AQ$7,AQ$60*$B36*AQ$3+AQ$61*$C36*AQ$3+AQ$62*$D36*AQ$3+AQ$63*$E36*AQ$3,IF($A36+$H$3*19=AQ$7,AQ$60*$B36*AQ$3+AQ$61*$C36*AQ$3+AQ$62*$D36*AQ$3+AQ$63*$E36*AQ$3,IF($A36+$H$3*20=AQ$7,AQ$60*$B36*AQ$3+AQ$61*$C36*AQ$3+AQ$62*$D36*AQ$3+AQ$63*$E36*AQ$3,IF($A36+$H$3*21=AQ$7,AQ$49*$B36*AQ$3+AQ$50*$C36*AQ$3+AQ$51*$D36*AQ$3+AQ$52*$E36*AQ$3,IF($A36+$H$3*22=AQ$7,AQ$49*$B36*AQ$3+AQ$50*$C36*AQ$3+AQ$51*$D36*AQ$3+AQ$52*$E36*AQ$3,IF($A36+$H$3*23=AQ$7,AQ$49*$B36*AQ$3+AQ$50*$C36*AQ$3+AQ$51*$D36*AQ$3+AQ$52*$E36*AQ$3,IF($A36+$H$3*24=AQ$7,AQ$49*$B36*AQ$3+AQ$50*$C36*AQ$3+AQ$51*$D36*AQ$3+AQ$52*$E36*AQ$3,IF($A36+$H$3*25=AQ$7,AQ$49*$B36*AQ$3+AQ$50*$C36*AQ$3+AQ$51*$D36*AQ$3+AQ$52*$E36*AQ$3,IF($A36+$H$3*26=AQ$7,AQ$49*$B36*AQ$3+AQ$50*$C36*AQ$3+AQ$51*$D36*AQ$3+AQ$52*$E36*AQ$3,IF($A36+$H$3*27=AQ$7,AQ$49*$B36*AQ$3+AQ$50*$C36*AQ$3+AQ$51*$D36*AQ$3+AQ$52*$E36*AQ$3,IF($A36+$H$3*28=AQ$7,AQ$49*$B36*AQ$3+AQ$50*$C36*AQ$3+AQ$51*$D36*AQ$3+AQ$52*$E36*AQ$3,IF($A36+$H$3*29=AQ$7,AQ$49*$B36*AQ$3+AQ$50*$C36*AQ$3+AQ$51*$D36*AQ$3+AQ$52*$E36*AQ$3,IF($A36+$H$3*30=AQ$7,AQ$49*$B36*AQ$3+AQ$50*$C36*AQ$3+AQ$51*$D36*AQ$3+AQ$52*$E36*AQ$3,IF($A36+$H$3*31=AQ$7,AQ$49*$B36*AQ$3+AQ$50*$C36*AQ$3+AQ$51*$D36*AQ$3+AQ$52*$E36*AQ$3,IF($A36+$H$3*32=AQ$7,AQ$49*$B36*AQ$3+AQ$50*$C36*AQ$3+AQ$51*$D36*AQ$3+AQ$52*$E36*AQ$3,IF($A36+$H$3*33=AQ$7,AQ$49*$B36*AQ$3+AQ$50*$C36*AQ$3+AQ$51*$D36*AQ$3+AQ$52*$E36*AQ$3,IF($A36+$H$3*34=AQ$7,AQ$49*$B36*AQ$3+AQ$50*$C36*AQ$3+AQ$51*$D36*AQ$3+AQ$52*$E36*AQ$3,IF($A36+$H$3*35=AQ$7,AQ$49*$B36*AQ$3+AQ$50*$C36*AQ$3+AQ$51*$D36*AQ$3+AQ$52*$E36*AQ$3,IF($A36+$H$3*36=AQ$7,AQ$49*$B36*AQ$3+AQ$50*$C36*AQ$3+AQ$51*$D36*AQ$3+AQ$52*$E36*AQ$3,IF($A36+$H$3*37=AQ$7,AQ$49*$B36*AQ$3+AQ$50*$C36*AQ$3+AQ$51*$D36*AQ$3+AQ$52*$E36*AQ$3,IF($A36+$H$3*38=AQ$7,AQ$49*$B36*AQ$3+AQ$50*$C36*AQ$3+AQ$51*$D36*AQ$3+AQ$52*$E36*AQ$3,IF($A36+$H$3*39=AQ$7,AQ$49*$B36*AQ$3+AQ$50*$C36*AQ$3+AQ$51*$D36*AQ$3+AQ$52*$E36*AQ$3,IF($A36+$H$3*40=AQ$7,AQ$49*$B36*AQ$3+AQ$50*$C36*AQ$3+AQ$51*$D36*AQ$3+AQ$52*$E36*AQ$3,0)))))))))))))))))))))))))))))))))))))))))</f>
        <v>513337.74887999997</v>
      </c>
      <c r="AR36" s="124">
        <f t="shared" ref="AR36:AW36" si="70">IF($A36=AR$7,AR$49*$B36+AR$50*$C36+AR$51*$D36+AR$52*$E36,IF($A36+$H$3=AR$7,$A$5*$B36*AR$3+$B$5*$C36*AR$3+$C$5*$D36*AR$3+$D$5*$E36*AR$3,IF($A36+$H$3*2=AR$7,$A$5*$B36*AR$3+$B$5*$C36*AR$3+$C$5*$D36*AR$3+$D$5*$E36*AR$3,IF($A36+$H$3*3=AR$7,$A$5*$B36*AR$3+$B$5*$C36*AR$3+$C$5*$D36*AR$3+$D$5*$E36*AR$3,IF($A36+$H$3*4=AR$7,$A$5*$B36*AR$3+$B$5*$C36*AR$3+$C$5*$D36*AR$3+$D$5*$E36*AR$3,IF($A36+$H$3*5=AR$7,$A$5*$B36*AR$3+$B$5*$C36*AR$3+$C$5*$D36*AR$3+$D$5*$E36*AR$3,IF($A36+$H$3*6=AR$7,$A$5*$B36*AR$3+$B$5*$C36*AR$3+$C$5*$D36*AR$3+$D$5*$E36*AR$3,IF($A36+$H$3*7=AR$7,$A$5*$B36*AR$3+$B$5*$C36*AR$3+$C$5*$D36*AR$3+$D$5*$E36*AR$3,IF($A36+$H$3*8=AR$7,$A$5*$B36*AR$3+$B$5*$C36*AR$3+$C$5*$D36*AR$3+$D$5*$E36*AR$3,IF($A36+$H$3*9=AR$7,$A$5*$B36*AR$3+$B$5*$C36*AR$3+$C$5*$D36*AR$3+$D$5*$E36*AR$3,IF($A36+$H$3*10=AR$7,$A$5*$B36*AR$3+$B$5*$C36*AR$3+$C$5*$D36*AR$3+$D$5*$E36*AR$3,IF($A36+$H$3*11=AR$7,AR$55*$B36*AR$3+AR$56*$C36*AR$3+AR$57*$D36*AR$3+AR$58*$E36*AR$3,IF($A36+$H$3*12=AR$7,AR$55*$B36*AR$3+AR$56*$C36*AR$3+AR$57*$D36*AR$3+AR$58*$E36*AR$3,IF($A36+$H$3*13=AR$7,AR$55*$B36*AR$3+AR$56*$C36*AR$3+AR$57*$D36*AR$3+AR$58*$E36*AR$3,IF($A36+$H$3*14=AR$7,AR$55*$B36*AR$3+AR$56*$C36*AR$3+AR$57*$D36*AR$3+AR$58*$E36*AR$3,IF($A36+$H$3*15=AR$7,AR$55*$B36*AR$3+AR$56*$C36*AR$3+AR$57*$D36*AR$3+AR$58*$E36*AR$3,IF($A36+$H$3*16=AR$7,AR$60*$B36*AR$3+AR$61*$C36*AR$3+AR$62*$D36*AR$3+AR$63*$E36*AR$3,IF($A36+$H$3*17=AR$7,AR$60*$B36*AR$3+AR$61*$C36*AR$3+AR$62*$D36*AR$3+AR$63*$E36*AR$3,IF($A36+$H$3*18=AR$7,AR$60*$B36*AR$3+AR$61*$C36*AR$3+AR$62*$D36*AR$3+AR$63*$E36*AR$3,IF($A36+$H$3*19=AR$7,AR$60*$B36*AR$3+AR$61*$C36*AR$3+AR$62*$D36*AR$3+AR$63*$E36*AR$3,IF($A36+$H$3*20=AR$7,AR$60*$B36*AR$3+AR$61*$C36*AR$3+AR$62*$D36*AR$3+AR$63*$E36*AR$3,IF($A36+$H$3*21=AR$7,AR$49*$B36*AR$3+AR$50*$C36*AR$3+AR$51*$D36*AR$3+AR$52*$E36*AR$3,IF($A36+$H$3*22=AR$7,AR$49*$B36*AR$3+AR$50*$C36*AR$3+AR$51*$D36*AR$3+AR$52*$E36*AR$3,IF($A36+$H$3*23=AR$7,AR$49*$B36*AR$3+AR$50*$C36*AR$3+AR$51*$D36*AR$3+AR$52*$E36*AR$3,IF($A36+$H$3*24=AR$7,AR$49*$B36*AR$3+AR$50*$C36*AR$3+AR$51*$D36*AR$3+AR$52*$E36*AR$3,IF($A36+$H$3*25=AR$7,AR$49*$B36*AR$3+AR$50*$C36*AR$3+AR$51*$D36*AR$3+AR$52*$E36*AR$3,IF($A36+$H$3*26=AR$7,AR$49*$B36*AR$3+AR$50*$C36*AR$3+AR$51*$D36*AR$3+AR$52*$E36*AR$3,IF($A36+$H$3*27=AR$7,AR$49*$B36*AR$3+AR$50*$C36*AR$3+AR$51*$D36*AR$3+AR$52*$E36*AR$3,IF($A36+$H$3*28=AR$7,AR$49*$B36*AR$3+AR$50*$C36*AR$3+AR$51*$D36*AR$3+AR$52*$E36*AR$3,IF($A36+$H$3*29=AR$7,AR$49*$B36*AR$3+AR$50*$C36*AR$3+AR$51*$D36*AR$3+AR$52*$E36*AR$3,IF($A36+$H$3*30=AR$7,AR$49*$B36*AR$3+AR$50*$C36*AR$3+AR$51*$D36*AR$3+AR$52*$E36*AR$3,IF($A36+$H$3*31=AR$7,AR$49*$B36*AR$3+AR$50*$C36*AR$3+AR$51*$D36*AR$3+AR$52*$E36*AR$3,IF($A36+$H$3*32=AR$7,AR$49*$B36*AR$3+AR$50*$C36*AR$3+AR$51*$D36*AR$3+AR$52*$E36*AR$3,IF($A36+$H$3*33=AR$7,AR$49*$B36*AR$3+AR$50*$C36*AR$3+AR$51*$D36*AR$3+AR$52*$E36*AR$3,IF($A36+$H$3*34=AR$7,AR$49*$B36*AR$3+AR$50*$C36*AR$3+AR$51*$D36*AR$3+AR$52*$E36*AR$3,IF($A36+$H$3*35=AR$7,AR$49*$B36*AR$3+AR$50*$C36*AR$3+AR$51*$D36*AR$3+AR$52*$E36*AR$3,IF($A36+$H$3*36=AR$7,AR$49*$B36*AR$3+AR$50*$C36*AR$3+AR$51*$D36*AR$3+AR$52*$E36*AR$3,IF($A36+$H$3*37=AR$7,AR$49*$B36*AR$3+AR$50*$C36*AR$3+AR$51*$D36*AR$3+AR$52*$E36*AR$3,IF($A36+$H$3*38=AR$7,AR$49*$B36*AR$3+AR$50*$C36*AR$3+AR$51*$D36*AR$3+AR$52*$E36*AR$3,IF($A36+$H$3*39=AR$7,AR$49*$B36*AR$3+AR$50*$C36*AR$3+AR$51*$D36*AR$3+AR$52*$E36*AR$3,IF($A36+$H$3*40=AR$7,AR$49*$B36*AR$3+AR$50*$C36*AR$3+AR$51*$D36*AR$3+AR$52*$E36*AR$3,0)))))))))))))))))))))))))))))))))))))))))*0</f>
        <v>0</v>
      </c>
      <c r="AS36" s="124">
        <f t="shared" si="70"/>
        <v>0</v>
      </c>
      <c r="AT36" s="124">
        <f t="shared" si="70"/>
        <v>0</v>
      </c>
      <c r="AU36" s="124">
        <f t="shared" si="70"/>
        <v>0</v>
      </c>
      <c r="AV36" s="124">
        <f t="shared" si="70"/>
        <v>0</v>
      </c>
      <c r="AW36" s="124">
        <f t="shared" si="70"/>
        <v>0</v>
      </c>
      <c r="AX36" s="180">
        <f t="shared" si="1"/>
        <v>513337.74887999997</v>
      </c>
    </row>
    <row r="37" spans="1:50" x14ac:dyDescent="0.2">
      <c r="A37" s="175">
        <f>'QUANTITIES - ALT 2'!A33</f>
        <v>2050</v>
      </c>
      <c r="B37" s="181">
        <f>'QUANTITIES - ALT 1'!L33</f>
        <v>1046</v>
      </c>
      <c r="C37" s="181">
        <f>'QUANTITIES - ALT 1'!M33</f>
        <v>130</v>
      </c>
      <c r="D37" s="181">
        <f>'QUANTITIES - ALT 1'!N33</f>
        <v>34</v>
      </c>
      <c r="E37" s="181">
        <f>'QUANTITIES - ALT 1'!O33</f>
        <v>10</v>
      </c>
      <c r="F37" s="177">
        <f t="shared" si="2"/>
        <v>1220</v>
      </c>
      <c r="G37" s="171"/>
      <c r="H37" s="182">
        <f t="shared" si="11"/>
        <v>437228.84098400001</v>
      </c>
      <c r="I37" s="181">
        <f t="shared" si="12"/>
        <v>52833.144519999994</v>
      </c>
      <c r="J37" s="181">
        <f t="shared" si="13"/>
        <v>18091.920335999996</v>
      </c>
      <c r="K37" s="181">
        <f t="shared" si="14"/>
        <v>5183.8430399999997</v>
      </c>
      <c r="L37" s="183">
        <f t="shared" si="4"/>
        <v>513337.74887999997</v>
      </c>
      <c r="N37" s="158">
        <f t="shared" si="56"/>
        <v>0</v>
      </c>
      <c r="O37" s="158">
        <f t="shared" si="56"/>
        <v>0</v>
      </c>
      <c r="P37" s="158">
        <f t="shared" si="56"/>
        <v>0</v>
      </c>
      <c r="Q37" s="124">
        <f t="shared" si="56"/>
        <v>0</v>
      </c>
      <c r="R37" s="124">
        <f t="shared" si="8"/>
        <v>0</v>
      </c>
      <c r="S37" s="124">
        <f t="shared" si="15"/>
        <v>0</v>
      </c>
      <c r="T37" s="124">
        <f t="shared" si="18"/>
        <v>0</v>
      </c>
      <c r="U37" s="124">
        <f t="shared" si="21"/>
        <v>0</v>
      </c>
      <c r="V37" s="124">
        <f t="shared" si="24"/>
        <v>0</v>
      </c>
      <c r="W37" s="124">
        <f t="shared" si="27"/>
        <v>0</v>
      </c>
      <c r="X37" s="124">
        <f t="shared" si="30"/>
        <v>0</v>
      </c>
      <c r="Y37" s="124">
        <f t="shared" si="32"/>
        <v>0</v>
      </c>
      <c r="Z37" s="124">
        <f t="shared" si="34"/>
        <v>0</v>
      </c>
      <c r="AA37" s="124">
        <f t="shared" si="36"/>
        <v>0</v>
      </c>
      <c r="AB37" s="124">
        <f t="shared" si="38"/>
        <v>0</v>
      </c>
      <c r="AC37" s="124">
        <f t="shared" si="40"/>
        <v>0</v>
      </c>
      <c r="AD37" s="124">
        <f t="shared" si="42"/>
        <v>0</v>
      </c>
      <c r="AE37" s="124">
        <f t="shared" si="44"/>
        <v>0</v>
      </c>
      <c r="AF37" s="124">
        <f t="shared" si="46"/>
        <v>0</v>
      </c>
      <c r="AG37" s="124">
        <f t="shared" si="48"/>
        <v>0</v>
      </c>
      <c r="AH37" s="124">
        <f t="shared" si="50"/>
        <v>0</v>
      </c>
      <c r="AI37" s="124">
        <f t="shared" si="52"/>
        <v>0</v>
      </c>
      <c r="AJ37" s="124">
        <f t="shared" si="54"/>
        <v>0</v>
      </c>
      <c r="AK37" s="124">
        <f t="shared" si="57"/>
        <v>0</v>
      </c>
      <c r="AL37" s="124">
        <f t="shared" si="59"/>
        <v>0</v>
      </c>
      <c r="AM37" s="124">
        <f t="shared" si="61"/>
        <v>0</v>
      </c>
      <c r="AN37" s="124">
        <f t="shared" si="63"/>
        <v>0</v>
      </c>
      <c r="AO37" s="124">
        <f t="shared" si="65"/>
        <v>0</v>
      </c>
      <c r="AP37" s="124">
        <f t="shared" si="67"/>
        <v>0</v>
      </c>
      <c r="AQ37" s="124">
        <f t="shared" si="69"/>
        <v>0</v>
      </c>
      <c r="AR37" s="124">
        <f t="shared" ref="AR37:AR45" si="71">IF($A37=AR$7,AR$49*$B37+AR$50*$C37+AR$51*$D37+AR$52*$E37,IF($A37+$H$3=AR$7,$A$5*$B37*AR$3+$B$5*$C37*AR$3+$C$5*$D37*AR$3+$D$5*$E37*AR$3,IF($A37+$H$3*2=AR$7,$A$5*$B37*AR$3+$B$5*$C37*AR$3+$C$5*$D37*AR$3+$D$5*$E37*AR$3,IF($A37+$H$3*3=AR$7,$A$5*$B37*AR$3+$B$5*$C37*AR$3+$C$5*$D37*AR$3+$D$5*$E37*AR$3,IF($A37+$H$3*4=AR$7,$A$5*$B37*AR$3+$B$5*$C37*AR$3+$C$5*$D37*AR$3+$D$5*$E37*AR$3,IF($A37+$H$3*5=AR$7,$A$5*$B37*AR$3+$B$5*$C37*AR$3+$C$5*$D37*AR$3+$D$5*$E37*AR$3,IF($A37+$H$3*6=AR$7,$A$5*$B37*AR$3+$B$5*$C37*AR$3+$C$5*$D37*AR$3+$D$5*$E37*AR$3,IF($A37+$H$3*7=AR$7,$A$5*$B37*AR$3+$B$5*$C37*AR$3+$C$5*$D37*AR$3+$D$5*$E37*AR$3,IF($A37+$H$3*8=AR$7,$A$5*$B37*AR$3+$B$5*$C37*AR$3+$C$5*$D37*AR$3+$D$5*$E37*AR$3,IF($A37+$H$3*9=AR$7,$A$5*$B37*AR$3+$B$5*$C37*AR$3+$C$5*$D37*AR$3+$D$5*$E37*AR$3,IF($A37+$H$3*10=AR$7,$A$5*$B37*AR$3+$B$5*$C37*AR$3+$C$5*$D37*AR$3+$D$5*$E37*AR$3,IF($A37+$H$3*11=AR$7,AR$55*$B37*AR$3+AR$56*$C37*AR$3+AR$57*$D37*AR$3+AR$58*$E37*AR$3,IF($A37+$H$3*12=AR$7,AR$55*$B37*AR$3+AR$56*$C37*AR$3+AR$57*$D37*AR$3+AR$58*$E37*AR$3,IF($A37+$H$3*13=AR$7,AR$55*$B37*AR$3+AR$56*$C37*AR$3+AR$57*$D37*AR$3+AR$58*$E37*AR$3,IF($A37+$H$3*14=AR$7,AR$55*$B37*AR$3+AR$56*$C37*AR$3+AR$57*$D37*AR$3+AR$58*$E37*AR$3,IF($A37+$H$3*15=AR$7,AR$55*$B37*AR$3+AR$56*$C37*AR$3+AR$57*$D37*AR$3+AR$58*$E37*AR$3,IF($A37+$H$3*16=AR$7,AR$60*$B37*AR$3+AR$61*$C37*AR$3+AR$62*$D37*AR$3+AR$63*$E37*AR$3,IF($A37+$H$3*17=AR$7,AR$60*$B37*AR$3+AR$61*$C37*AR$3+AR$62*$D37*AR$3+AR$63*$E37*AR$3,IF($A37+$H$3*18=AR$7,AR$60*$B37*AR$3+AR$61*$C37*AR$3+AR$62*$D37*AR$3+AR$63*$E37*AR$3,IF($A37+$H$3*19=AR$7,AR$60*$B37*AR$3+AR$61*$C37*AR$3+AR$62*$D37*AR$3+AR$63*$E37*AR$3,IF($A37+$H$3*20=AR$7,AR$60*$B37*AR$3+AR$61*$C37*AR$3+AR$62*$D37*AR$3+AR$63*$E37*AR$3,IF($A37+$H$3*21=AR$7,AR$49*$B37*AR$3+AR$50*$C37*AR$3+AR$51*$D37*AR$3+AR$52*$E37*AR$3,IF($A37+$H$3*22=AR$7,AR$49*$B37*AR$3+AR$50*$C37*AR$3+AR$51*$D37*AR$3+AR$52*$E37*AR$3,IF($A37+$H$3*23=AR$7,AR$49*$B37*AR$3+AR$50*$C37*AR$3+AR$51*$D37*AR$3+AR$52*$E37*AR$3,IF($A37+$H$3*24=AR$7,AR$49*$B37*AR$3+AR$50*$C37*AR$3+AR$51*$D37*AR$3+AR$52*$E37*AR$3,IF($A37+$H$3*25=AR$7,AR$49*$B37*AR$3+AR$50*$C37*AR$3+AR$51*$D37*AR$3+AR$52*$E37*AR$3,IF($A37+$H$3*26=AR$7,AR$49*$B37*AR$3+AR$50*$C37*AR$3+AR$51*$D37*AR$3+AR$52*$E37*AR$3,IF($A37+$H$3*27=AR$7,AR$49*$B37*AR$3+AR$50*$C37*AR$3+AR$51*$D37*AR$3+AR$52*$E37*AR$3,IF($A37+$H$3*28=AR$7,AR$49*$B37*AR$3+AR$50*$C37*AR$3+AR$51*$D37*AR$3+AR$52*$E37*AR$3,IF($A37+$H$3*29=AR$7,AR$49*$B37*AR$3+AR$50*$C37*AR$3+AR$51*$D37*AR$3+AR$52*$E37*AR$3,IF($A37+$H$3*30=AR$7,AR$49*$B37*AR$3+AR$50*$C37*AR$3+AR$51*$D37*AR$3+AR$52*$E37*AR$3,IF($A37+$H$3*31=AR$7,AR$49*$B37*AR$3+AR$50*$C37*AR$3+AR$51*$D37*AR$3+AR$52*$E37*AR$3,IF($A37+$H$3*32=AR$7,AR$49*$B37*AR$3+AR$50*$C37*AR$3+AR$51*$D37*AR$3+AR$52*$E37*AR$3,IF($A37+$H$3*33=AR$7,AR$49*$B37*AR$3+AR$50*$C37*AR$3+AR$51*$D37*AR$3+AR$52*$E37*AR$3,IF($A37+$H$3*34=AR$7,AR$49*$B37*AR$3+AR$50*$C37*AR$3+AR$51*$D37*AR$3+AR$52*$E37*AR$3,IF($A37+$H$3*35=AR$7,AR$49*$B37*AR$3+AR$50*$C37*AR$3+AR$51*$D37*AR$3+AR$52*$E37*AR$3,IF($A37+$H$3*36=AR$7,AR$49*$B37*AR$3+AR$50*$C37*AR$3+AR$51*$D37*AR$3+AR$52*$E37*AR$3,IF($A37+$H$3*37=AR$7,AR$49*$B37*AR$3+AR$50*$C37*AR$3+AR$51*$D37*AR$3+AR$52*$E37*AR$3,IF($A37+$H$3*38=AR$7,AR$49*$B37*AR$3+AR$50*$C37*AR$3+AR$51*$D37*AR$3+AR$52*$E37*AR$3,IF($A37+$H$3*39=AR$7,AR$49*$B37*AR$3+AR$50*$C37*AR$3+AR$51*$D37*AR$3+AR$52*$E37*AR$3,IF($A37+$H$3*40=AR$7,AR$49*$B37*AR$3+AR$50*$C37*AR$3+AR$51*$D37*AR$3+AR$52*$E37*AR$3,0)))))))))))))))))))))))))))))))))))))))))</f>
        <v>513337.74887999997</v>
      </c>
      <c r="AS37" s="124">
        <f>IF($A37=AS$7,AS$49*$B37+AS$50*$C37+AS$51*$D37+AS$52*$E37,IF($A37+$H$3=AS$7,$A$5*$B37*AS$3+$B$5*$C37*AS$3+$C$5*$D37*AS$3+$D$5*$E37*AS$3,IF($A37+$H$3*2=AS$7,$A$5*$B37*AS$3+$B$5*$C37*AS$3+$C$5*$D37*AS$3+$D$5*$E37*AS$3,IF($A37+$H$3*3=AS$7,$A$5*$B37*AS$3+$B$5*$C37*AS$3+$C$5*$D37*AS$3+$D$5*$E37*AS$3,IF($A37+$H$3*4=AS$7,$A$5*$B37*AS$3+$B$5*$C37*AS$3+$C$5*$D37*AS$3+$D$5*$E37*AS$3,IF($A37+$H$3*5=AS$7,$A$5*$B37*AS$3+$B$5*$C37*AS$3+$C$5*$D37*AS$3+$D$5*$E37*AS$3,IF($A37+$H$3*6=AS$7,$A$5*$B37*AS$3+$B$5*$C37*AS$3+$C$5*$D37*AS$3+$D$5*$E37*AS$3,IF($A37+$H$3*7=AS$7,$A$5*$B37*AS$3+$B$5*$C37*AS$3+$C$5*$D37*AS$3+$D$5*$E37*AS$3,IF($A37+$H$3*8=AS$7,$A$5*$B37*AS$3+$B$5*$C37*AS$3+$C$5*$D37*AS$3+$D$5*$E37*AS$3,IF($A37+$H$3*9=AS$7,$A$5*$B37*AS$3+$B$5*$C37*AS$3+$C$5*$D37*AS$3+$D$5*$E37*AS$3,IF($A37+$H$3*10=AS$7,$A$5*$B37*AS$3+$B$5*$C37*AS$3+$C$5*$D37*AS$3+$D$5*$E37*AS$3,IF($A37+$H$3*11=AS$7,AS$55*$B37*AS$3+AS$56*$C37*AS$3+AS$57*$D37*AS$3+AS$58*$E37*AS$3,IF($A37+$H$3*12=AS$7,AS$55*$B37*AS$3+AS$56*$C37*AS$3+AS$57*$D37*AS$3+AS$58*$E37*AS$3,IF($A37+$H$3*13=AS$7,AS$55*$B37*AS$3+AS$56*$C37*AS$3+AS$57*$D37*AS$3+AS$58*$E37*AS$3,IF($A37+$H$3*14=AS$7,AS$55*$B37*AS$3+AS$56*$C37*AS$3+AS$57*$D37*AS$3+AS$58*$E37*AS$3,IF($A37+$H$3*15=AS$7,AS$55*$B37*AS$3+AS$56*$C37*AS$3+AS$57*$D37*AS$3+AS$58*$E37*AS$3,IF($A37+$H$3*16=AS$7,AS$60*$B37*AS$3+AS$61*$C37*AS$3+AS$62*$D37*AS$3+AS$63*$E37*AS$3,IF($A37+$H$3*17=AS$7,AS$60*$B37*AS$3+AS$61*$C37*AS$3+AS$62*$D37*AS$3+AS$63*$E37*AS$3,IF($A37+$H$3*18=AS$7,AS$60*$B37*AS$3+AS$61*$C37*AS$3+AS$62*$D37*AS$3+AS$63*$E37*AS$3,IF($A37+$H$3*19=AS$7,AS$60*$B37*AS$3+AS$61*$C37*AS$3+AS$62*$D37*AS$3+AS$63*$E37*AS$3,IF($A37+$H$3*20=AS$7,AS$60*$B37*AS$3+AS$61*$C37*AS$3+AS$62*$D37*AS$3+AS$63*$E37*AS$3,IF($A37+$H$3*21=AS$7,AS$49*$B37*AS$3+AS$50*$C37*AS$3+AS$51*$D37*AS$3+AS$52*$E37*AS$3,IF($A37+$H$3*22=AS$7,AS$49*$B37*AS$3+AS$50*$C37*AS$3+AS$51*$D37*AS$3+AS$52*$E37*AS$3,IF($A37+$H$3*23=AS$7,AS$49*$B37*AS$3+AS$50*$C37*AS$3+AS$51*$D37*AS$3+AS$52*$E37*AS$3,IF($A37+$H$3*24=AS$7,AS$49*$B37*AS$3+AS$50*$C37*AS$3+AS$51*$D37*AS$3+AS$52*$E37*AS$3,IF($A37+$H$3*25=AS$7,AS$49*$B37*AS$3+AS$50*$C37*AS$3+AS$51*$D37*AS$3+AS$52*$E37*AS$3,IF($A37+$H$3*26=AS$7,AS$49*$B37*AS$3+AS$50*$C37*AS$3+AS$51*$D37*AS$3+AS$52*$E37*AS$3,IF($A37+$H$3*27=AS$7,AS$49*$B37*AS$3+AS$50*$C37*AS$3+AS$51*$D37*AS$3+AS$52*$E37*AS$3,IF($A37+$H$3*28=AS$7,AS$49*$B37*AS$3+AS$50*$C37*AS$3+AS$51*$D37*AS$3+AS$52*$E37*AS$3,IF($A37+$H$3*29=AS$7,AS$49*$B37*AS$3+AS$50*$C37*AS$3+AS$51*$D37*AS$3+AS$52*$E37*AS$3,IF($A37+$H$3*30=AS$7,AS$49*$B37*AS$3+AS$50*$C37*AS$3+AS$51*$D37*AS$3+AS$52*$E37*AS$3,IF($A37+$H$3*31=AS$7,AS$49*$B37*AS$3+AS$50*$C37*AS$3+AS$51*$D37*AS$3+AS$52*$E37*AS$3,IF($A37+$H$3*32=AS$7,AS$49*$B37*AS$3+AS$50*$C37*AS$3+AS$51*$D37*AS$3+AS$52*$E37*AS$3,IF($A37+$H$3*33=AS$7,AS$49*$B37*AS$3+AS$50*$C37*AS$3+AS$51*$D37*AS$3+AS$52*$E37*AS$3,IF($A37+$H$3*34=AS$7,AS$49*$B37*AS$3+AS$50*$C37*AS$3+AS$51*$D37*AS$3+AS$52*$E37*AS$3,IF($A37+$H$3*35=AS$7,AS$49*$B37*AS$3+AS$50*$C37*AS$3+AS$51*$D37*AS$3+AS$52*$E37*AS$3,IF($A37+$H$3*36=AS$7,AS$49*$B37*AS$3+AS$50*$C37*AS$3+AS$51*$D37*AS$3+AS$52*$E37*AS$3,IF($A37+$H$3*37=AS$7,AS$49*$B37*AS$3+AS$50*$C37*AS$3+AS$51*$D37*AS$3+AS$52*$E37*AS$3,IF($A37+$H$3*38=AS$7,AS$49*$B37*AS$3+AS$50*$C37*AS$3+AS$51*$D37*AS$3+AS$52*$E37*AS$3,IF($A37+$H$3*39=AS$7,AS$49*$B37*AS$3+AS$50*$C37*AS$3+AS$51*$D37*AS$3+AS$52*$E37*AS$3,IF($A37+$H$3*40=AS$7,AS$49*$B37*AS$3+AS$50*$C37*AS$3+AS$51*$D37*AS$3+AS$52*$E37*AS$3,0)))))))))))))))))))))))))))))))))))))))))*0</f>
        <v>0</v>
      </c>
      <c r="AT37" s="124">
        <f>IF($A37=AT$7,AT$49*$B37+AT$50*$C37+AT$51*$D37+AT$52*$E37,IF($A37+$H$3=AT$7,$A$5*$B37*AT$3+$B$5*$C37*AT$3+$C$5*$D37*AT$3+$D$5*$E37*AT$3,IF($A37+$H$3*2=AT$7,$A$5*$B37*AT$3+$B$5*$C37*AT$3+$C$5*$D37*AT$3+$D$5*$E37*AT$3,IF($A37+$H$3*3=AT$7,$A$5*$B37*AT$3+$B$5*$C37*AT$3+$C$5*$D37*AT$3+$D$5*$E37*AT$3,IF($A37+$H$3*4=AT$7,$A$5*$B37*AT$3+$B$5*$C37*AT$3+$C$5*$D37*AT$3+$D$5*$E37*AT$3,IF($A37+$H$3*5=AT$7,$A$5*$B37*AT$3+$B$5*$C37*AT$3+$C$5*$D37*AT$3+$D$5*$E37*AT$3,IF($A37+$H$3*6=AT$7,$A$5*$B37*AT$3+$B$5*$C37*AT$3+$C$5*$D37*AT$3+$D$5*$E37*AT$3,IF($A37+$H$3*7=AT$7,$A$5*$B37*AT$3+$B$5*$C37*AT$3+$C$5*$D37*AT$3+$D$5*$E37*AT$3,IF($A37+$H$3*8=AT$7,$A$5*$B37*AT$3+$B$5*$C37*AT$3+$C$5*$D37*AT$3+$D$5*$E37*AT$3,IF($A37+$H$3*9=AT$7,$A$5*$B37*AT$3+$B$5*$C37*AT$3+$C$5*$D37*AT$3+$D$5*$E37*AT$3,IF($A37+$H$3*10=AT$7,$A$5*$B37*AT$3+$B$5*$C37*AT$3+$C$5*$D37*AT$3+$D$5*$E37*AT$3,IF($A37+$H$3*11=AT$7,AT$55*$B37*AT$3+AT$56*$C37*AT$3+AT$57*$D37*AT$3+AT$58*$E37*AT$3,IF($A37+$H$3*12=AT$7,AT$55*$B37*AT$3+AT$56*$C37*AT$3+AT$57*$D37*AT$3+AT$58*$E37*AT$3,IF($A37+$H$3*13=AT$7,AT$55*$B37*AT$3+AT$56*$C37*AT$3+AT$57*$D37*AT$3+AT$58*$E37*AT$3,IF($A37+$H$3*14=AT$7,AT$55*$B37*AT$3+AT$56*$C37*AT$3+AT$57*$D37*AT$3+AT$58*$E37*AT$3,IF($A37+$H$3*15=AT$7,AT$55*$B37*AT$3+AT$56*$C37*AT$3+AT$57*$D37*AT$3+AT$58*$E37*AT$3,IF($A37+$H$3*16=AT$7,AT$60*$B37*AT$3+AT$61*$C37*AT$3+AT$62*$D37*AT$3+AT$63*$E37*AT$3,IF($A37+$H$3*17=AT$7,AT$60*$B37*AT$3+AT$61*$C37*AT$3+AT$62*$D37*AT$3+AT$63*$E37*AT$3,IF($A37+$H$3*18=AT$7,AT$60*$B37*AT$3+AT$61*$C37*AT$3+AT$62*$D37*AT$3+AT$63*$E37*AT$3,IF($A37+$H$3*19=AT$7,AT$60*$B37*AT$3+AT$61*$C37*AT$3+AT$62*$D37*AT$3+AT$63*$E37*AT$3,IF($A37+$H$3*20=AT$7,AT$60*$B37*AT$3+AT$61*$C37*AT$3+AT$62*$D37*AT$3+AT$63*$E37*AT$3,IF($A37+$H$3*21=AT$7,AT$49*$B37*AT$3+AT$50*$C37*AT$3+AT$51*$D37*AT$3+AT$52*$E37*AT$3,IF($A37+$H$3*22=AT$7,AT$49*$B37*AT$3+AT$50*$C37*AT$3+AT$51*$D37*AT$3+AT$52*$E37*AT$3,IF($A37+$H$3*23=AT$7,AT$49*$B37*AT$3+AT$50*$C37*AT$3+AT$51*$D37*AT$3+AT$52*$E37*AT$3,IF($A37+$H$3*24=AT$7,AT$49*$B37*AT$3+AT$50*$C37*AT$3+AT$51*$D37*AT$3+AT$52*$E37*AT$3,IF($A37+$H$3*25=AT$7,AT$49*$B37*AT$3+AT$50*$C37*AT$3+AT$51*$D37*AT$3+AT$52*$E37*AT$3,IF($A37+$H$3*26=AT$7,AT$49*$B37*AT$3+AT$50*$C37*AT$3+AT$51*$D37*AT$3+AT$52*$E37*AT$3,IF($A37+$H$3*27=AT$7,AT$49*$B37*AT$3+AT$50*$C37*AT$3+AT$51*$D37*AT$3+AT$52*$E37*AT$3,IF($A37+$H$3*28=AT$7,AT$49*$B37*AT$3+AT$50*$C37*AT$3+AT$51*$D37*AT$3+AT$52*$E37*AT$3,IF($A37+$H$3*29=AT$7,AT$49*$B37*AT$3+AT$50*$C37*AT$3+AT$51*$D37*AT$3+AT$52*$E37*AT$3,IF($A37+$H$3*30=AT$7,AT$49*$B37*AT$3+AT$50*$C37*AT$3+AT$51*$D37*AT$3+AT$52*$E37*AT$3,IF($A37+$H$3*31=AT$7,AT$49*$B37*AT$3+AT$50*$C37*AT$3+AT$51*$D37*AT$3+AT$52*$E37*AT$3,IF($A37+$H$3*32=AT$7,AT$49*$B37*AT$3+AT$50*$C37*AT$3+AT$51*$D37*AT$3+AT$52*$E37*AT$3,IF($A37+$H$3*33=AT$7,AT$49*$B37*AT$3+AT$50*$C37*AT$3+AT$51*$D37*AT$3+AT$52*$E37*AT$3,IF($A37+$H$3*34=AT$7,AT$49*$B37*AT$3+AT$50*$C37*AT$3+AT$51*$D37*AT$3+AT$52*$E37*AT$3,IF($A37+$H$3*35=AT$7,AT$49*$B37*AT$3+AT$50*$C37*AT$3+AT$51*$D37*AT$3+AT$52*$E37*AT$3,IF($A37+$H$3*36=AT$7,AT$49*$B37*AT$3+AT$50*$C37*AT$3+AT$51*$D37*AT$3+AT$52*$E37*AT$3,IF($A37+$H$3*37=AT$7,AT$49*$B37*AT$3+AT$50*$C37*AT$3+AT$51*$D37*AT$3+AT$52*$E37*AT$3,IF($A37+$H$3*38=AT$7,AT$49*$B37*AT$3+AT$50*$C37*AT$3+AT$51*$D37*AT$3+AT$52*$E37*AT$3,IF($A37+$H$3*39=AT$7,AT$49*$B37*AT$3+AT$50*$C37*AT$3+AT$51*$D37*AT$3+AT$52*$E37*AT$3,IF($A37+$H$3*40=AT$7,AT$49*$B37*AT$3+AT$50*$C37*AT$3+AT$51*$D37*AT$3+AT$52*$E37*AT$3,0)))))))))))))))))))))))))))))))))))))))))*0</f>
        <v>0</v>
      </c>
      <c r="AU37" s="124">
        <f>IF($A37=AU$7,AU$49*$B37+AU$50*$C37+AU$51*$D37+AU$52*$E37,IF($A37+$H$3=AU$7,$A$5*$B37*AU$3+$B$5*$C37*AU$3+$C$5*$D37*AU$3+$D$5*$E37*AU$3,IF($A37+$H$3*2=AU$7,$A$5*$B37*AU$3+$B$5*$C37*AU$3+$C$5*$D37*AU$3+$D$5*$E37*AU$3,IF($A37+$H$3*3=AU$7,$A$5*$B37*AU$3+$B$5*$C37*AU$3+$C$5*$D37*AU$3+$D$5*$E37*AU$3,IF($A37+$H$3*4=AU$7,$A$5*$B37*AU$3+$B$5*$C37*AU$3+$C$5*$D37*AU$3+$D$5*$E37*AU$3,IF($A37+$H$3*5=AU$7,$A$5*$B37*AU$3+$B$5*$C37*AU$3+$C$5*$D37*AU$3+$D$5*$E37*AU$3,IF($A37+$H$3*6=AU$7,$A$5*$B37*AU$3+$B$5*$C37*AU$3+$C$5*$D37*AU$3+$D$5*$E37*AU$3,IF($A37+$H$3*7=AU$7,$A$5*$B37*AU$3+$B$5*$C37*AU$3+$C$5*$D37*AU$3+$D$5*$E37*AU$3,IF($A37+$H$3*8=AU$7,$A$5*$B37*AU$3+$B$5*$C37*AU$3+$C$5*$D37*AU$3+$D$5*$E37*AU$3,IF($A37+$H$3*9=AU$7,$A$5*$B37*AU$3+$B$5*$C37*AU$3+$C$5*$D37*AU$3+$D$5*$E37*AU$3,IF($A37+$H$3*10=AU$7,$A$5*$B37*AU$3+$B$5*$C37*AU$3+$C$5*$D37*AU$3+$D$5*$E37*AU$3,IF($A37+$H$3*11=AU$7,AU$55*$B37*AU$3+AU$56*$C37*AU$3+AU$57*$D37*AU$3+AU$58*$E37*AU$3,IF($A37+$H$3*12=AU$7,AU$55*$B37*AU$3+AU$56*$C37*AU$3+AU$57*$D37*AU$3+AU$58*$E37*AU$3,IF($A37+$H$3*13=AU$7,AU$55*$B37*AU$3+AU$56*$C37*AU$3+AU$57*$D37*AU$3+AU$58*$E37*AU$3,IF($A37+$H$3*14=AU$7,AU$55*$B37*AU$3+AU$56*$C37*AU$3+AU$57*$D37*AU$3+AU$58*$E37*AU$3,IF($A37+$H$3*15=AU$7,AU$55*$B37*AU$3+AU$56*$C37*AU$3+AU$57*$D37*AU$3+AU$58*$E37*AU$3,IF($A37+$H$3*16=AU$7,AU$60*$B37*AU$3+AU$61*$C37*AU$3+AU$62*$D37*AU$3+AU$63*$E37*AU$3,IF($A37+$H$3*17=AU$7,AU$60*$B37*AU$3+AU$61*$C37*AU$3+AU$62*$D37*AU$3+AU$63*$E37*AU$3,IF($A37+$H$3*18=AU$7,AU$60*$B37*AU$3+AU$61*$C37*AU$3+AU$62*$D37*AU$3+AU$63*$E37*AU$3,IF($A37+$H$3*19=AU$7,AU$60*$B37*AU$3+AU$61*$C37*AU$3+AU$62*$D37*AU$3+AU$63*$E37*AU$3,IF($A37+$H$3*20=AU$7,AU$60*$B37*AU$3+AU$61*$C37*AU$3+AU$62*$D37*AU$3+AU$63*$E37*AU$3,IF($A37+$H$3*21=AU$7,AU$49*$B37*AU$3+AU$50*$C37*AU$3+AU$51*$D37*AU$3+AU$52*$E37*AU$3,IF($A37+$H$3*22=AU$7,AU$49*$B37*AU$3+AU$50*$C37*AU$3+AU$51*$D37*AU$3+AU$52*$E37*AU$3,IF($A37+$H$3*23=AU$7,AU$49*$B37*AU$3+AU$50*$C37*AU$3+AU$51*$D37*AU$3+AU$52*$E37*AU$3,IF($A37+$H$3*24=AU$7,AU$49*$B37*AU$3+AU$50*$C37*AU$3+AU$51*$D37*AU$3+AU$52*$E37*AU$3,IF($A37+$H$3*25=AU$7,AU$49*$B37*AU$3+AU$50*$C37*AU$3+AU$51*$D37*AU$3+AU$52*$E37*AU$3,IF($A37+$H$3*26=AU$7,AU$49*$B37*AU$3+AU$50*$C37*AU$3+AU$51*$D37*AU$3+AU$52*$E37*AU$3,IF($A37+$H$3*27=AU$7,AU$49*$B37*AU$3+AU$50*$C37*AU$3+AU$51*$D37*AU$3+AU$52*$E37*AU$3,IF($A37+$H$3*28=AU$7,AU$49*$B37*AU$3+AU$50*$C37*AU$3+AU$51*$D37*AU$3+AU$52*$E37*AU$3,IF($A37+$H$3*29=AU$7,AU$49*$B37*AU$3+AU$50*$C37*AU$3+AU$51*$D37*AU$3+AU$52*$E37*AU$3,IF($A37+$H$3*30=AU$7,AU$49*$B37*AU$3+AU$50*$C37*AU$3+AU$51*$D37*AU$3+AU$52*$E37*AU$3,IF($A37+$H$3*31=AU$7,AU$49*$B37*AU$3+AU$50*$C37*AU$3+AU$51*$D37*AU$3+AU$52*$E37*AU$3,IF($A37+$H$3*32=AU$7,AU$49*$B37*AU$3+AU$50*$C37*AU$3+AU$51*$D37*AU$3+AU$52*$E37*AU$3,IF($A37+$H$3*33=AU$7,AU$49*$B37*AU$3+AU$50*$C37*AU$3+AU$51*$D37*AU$3+AU$52*$E37*AU$3,IF($A37+$H$3*34=AU$7,AU$49*$B37*AU$3+AU$50*$C37*AU$3+AU$51*$D37*AU$3+AU$52*$E37*AU$3,IF($A37+$H$3*35=AU$7,AU$49*$B37*AU$3+AU$50*$C37*AU$3+AU$51*$D37*AU$3+AU$52*$E37*AU$3,IF($A37+$H$3*36=AU$7,AU$49*$B37*AU$3+AU$50*$C37*AU$3+AU$51*$D37*AU$3+AU$52*$E37*AU$3,IF($A37+$H$3*37=AU$7,AU$49*$B37*AU$3+AU$50*$C37*AU$3+AU$51*$D37*AU$3+AU$52*$E37*AU$3,IF($A37+$H$3*38=AU$7,AU$49*$B37*AU$3+AU$50*$C37*AU$3+AU$51*$D37*AU$3+AU$52*$E37*AU$3,IF($A37+$H$3*39=AU$7,AU$49*$B37*AU$3+AU$50*$C37*AU$3+AU$51*$D37*AU$3+AU$52*$E37*AU$3,IF($A37+$H$3*40=AU$7,AU$49*$B37*AU$3+AU$50*$C37*AU$3+AU$51*$D37*AU$3+AU$52*$E37*AU$3,0)))))))))))))))))))))))))))))))))))))))))*0</f>
        <v>0</v>
      </c>
      <c r="AV37" s="124">
        <f>IF($A37=AV$7,AV$49*$B37+AV$50*$C37+AV$51*$D37+AV$52*$E37,IF($A37+$H$3=AV$7,$A$5*$B37*AV$3+$B$5*$C37*AV$3+$C$5*$D37*AV$3+$D$5*$E37*AV$3,IF($A37+$H$3*2=AV$7,$A$5*$B37*AV$3+$B$5*$C37*AV$3+$C$5*$D37*AV$3+$D$5*$E37*AV$3,IF($A37+$H$3*3=AV$7,$A$5*$B37*AV$3+$B$5*$C37*AV$3+$C$5*$D37*AV$3+$D$5*$E37*AV$3,IF($A37+$H$3*4=AV$7,$A$5*$B37*AV$3+$B$5*$C37*AV$3+$C$5*$D37*AV$3+$D$5*$E37*AV$3,IF($A37+$H$3*5=AV$7,$A$5*$B37*AV$3+$B$5*$C37*AV$3+$C$5*$D37*AV$3+$D$5*$E37*AV$3,IF($A37+$H$3*6=AV$7,$A$5*$B37*AV$3+$B$5*$C37*AV$3+$C$5*$D37*AV$3+$D$5*$E37*AV$3,IF($A37+$H$3*7=AV$7,$A$5*$B37*AV$3+$B$5*$C37*AV$3+$C$5*$D37*AV$3+$D$5*$E37*AV$3,IF($A37+$H$3*8=AV$7,$A$5*$B37*AV$3+$B$5*$C37*AV$3+$C$5*$D37*AV$3+$D$5*$E37*AV$3,IF($A37+$H$3*9=AV$7,$A$5*$B37*AV$3+$B$5*$C37*AV$3+$C$5*$D37*AV$3+$D$5*$E37*AV$3,IF($A37+$H$3*10=AV$7,$A$5*$B37*AV$3+$B$5*$C37*AV$3+$C$5*$D37*AV$3+$D$5*$E37*AV$3,IF($A37+$H$3*11=AV$7,AV$55*$B37*AV$3+AV$56*$C37*AV$3+AV$57*$D37*AV$3+AV$58*$E37*AV$3,IF($A37+$H$3*12=AV$7,AV$55*$B37*AV$3+AV$56*$C37*AV$3+AV$57*$D37*AV$3+AV$58*$E37*AV$3,IF($A37+$H$3*13=AV$7,AV$55*$B37*AV$3+AV$56*$C37*AV$3+AV$57*$D37*AV$3+AV$58*$E37*AV$3,IF($A37+$H$3*14=AV$7,AV$55*$B37*AV$3+AV$56*$C37*AV$3+AV$57*$D37*AV$3+AV$58*$E37*AV$3,IF($A37+$H$3*15=AV$7,AV$55*$B37*AV$3+AV$56*$C37*AV$3+AV$57*$D37*AV$3+AV$58*$E37*AV$3,IF($A37+$H$3*16=AV$7,AV$60*$B37*AV$3+AV$61*$C37*AV$3+AV$62*$D37*AV$3+AV$63*$E37*AV$3,IF($A37+$H$3*17=AV$7,AV$60*$B37*AV$3+AV$61*$C37*AV$3+AV$62*$D37*AV$3+AV$63*$E37*AV$3,IF($A37+$H$3*18=AV$7,AV$60*$B37*AV$3+AV$61*$C37*AV$3+AV$62*$D37*AV$3+AV$63*$E37*AV$3,IF($A37+$H$3*19=AV$7,AV$60*$B37*AV$3+AV$61*$C37*AV$3+AV$62*$D37*AV$3+AV$63*$E37*AV$3,IF($A37+$H$3*20=AV$7,AV$60*$B37*AV$3+AV$61*$C37*AV$3+AV$62*$D37*AV$3+AV$63*$E37*AV$3,IF($A37+$H$3*21=AV$7,AV$49*$B37*AV$3+AV$50*$C37*AV$3+AV$51*$D37*AV$3+AV$52*$E37*AV$3,IF($A37+$H$3*22=AV$7,AV$49*$B37*AV$3+AV$50*$C37*AV$3+AV$51*$D37*AV$3+AV$52*$E37*AV$3,IF($A37+$H$3*23=AV$7,AV$49*$B37*AV$3+AV$50*$C37*AV$3+AV$51*$D37*AV$3+AV$52*$E37*AV$3,IF($A37+$H$3*24=AV$7,AV$49*$B37*AV$3+AV$50*$C37*AV$3+AV$51*$D37*AV$3+AV$52*$E37*AV$3,IF($A37+$H$3*25=AV$7,AV$49*$B37*AV$3+AV$50*$C37*AV$3+AV$51*$D37*AV$3+AV$52*$E37*AV$3,IF($A37+$H$3*26=AV$7,AV$49*$B37*AV$3+AV$50*$C37*AV$3+AV$51*$D37*AV$3+AV$52*$E37*AV$3,IF($A37+$H$3*27=AV$7,AV$49*$B37*AV$3+AV$50*$C37*AV$3+AV$51*$D37*AV$3+AV$52*$E37*AV$3,IF($A37+$H$3*28=AV$7,AV$49*$B37*AV$3+AV$50*$C37*AV$3+AV$51*$D37*AV$3+AV$52*$E37*AV$3,IF($A37+$H$3*29=AV$7,AV$49*$B37*AV$3+AV$50*$C37*AV$3+AV$51*$D37*AV$3+AV$52*$E37*AV$3,IF($A37+$H$3*30=AV$7,AV$49*$B37*AV$3+AV$50*$C37*AV$3+AV$51*$D37*AV$3+AV$52*$E37*AV$3,IF($A37+$H$3*31=AV$7,AV$49*$B37*AV$3+AV$50*$C37*AV$3+AV$51*$D37*AV$3+AV$52*$E37*AV$3,IF($A37+$H$3*32=AV$7,AV$49*$B37*AV$3+AV$50*$C37*AV$3+AV$51*$D37*AV$3+AV$52*$E37*AV$3,IF($A37+$H$3*33=AV$7,AV$49*$B37*AV$3+AV$50*$C37*AV$3+AV$51*$D37*AV$3+AV$52*$E37*AV$3,IF($A37+$H$3*34=AV$7,AV$49*$B37*AV$3+AV$50*$C37*AV$3+AV$51*$D37*AV$3+AV$52*$E37*AV$3,IF($A37+$H$3*35=AV$7,AV$49*$B37*AV$3+AV$50*$C37*AV$3+AV$51*$D37*AV$3+AV$52*$E37*AV$3,IF($A37+$H$3*36=AV$7,AV$49*$B37*AV$3+AV$50*$C37*AV$3+AV$51*$D37*AV$3+AV$52*$E37*AV$3,IF($A37+$H$3*37=AV$7,AV$49*$B37*AV$3+AV$50*$C37*AV$3+AV$51*$D37*AV$3+AV$52*$E37*AV$3,IF($A37+$H$3*38=AV$7,AV$49*$B37*AV$3+AV$50*$C37*AV$3+AV$51*$D37*AV$3+AV$52*$E37*AV$3,IF($A37+$H$3*39=AV$7,AV$49*$B37*AV$3+AV$50*$C37*AV$3+AV$51*$D37*AV$3+AV$52*$E37*AV$3,IF($A37+$H$3*40=AV$7,AV$49*$B37*AV$3+AV$50*$C37*AV$3+AV$51*$D37*AV$3+AV$52*$E37*AV$3,0)))))))))))))))))))))))))))))))))))))))))*0</f>
        <v>0</v>
      </c>
      <c r="AW37" s="124">
        <f>IF($A37=AW$7,AW$49*$B37+AW$50*$C37+AW$51*$D37+AW$52*$E37,IF($A37+$H$3=AW$7,$A$5*$B37*AW$3+$B$5*$C37*AW$3+$C$5*$D37*AW$3+$D$5*$E37*AW$3,IF($A37+$H$3*2=AW$7,$A$5*$B37*AW$3+$B$5*$C37*AW$3+$C$5*$D37*AW$3+$D$5*$E37*AW$3,IF($A37+$H$3*3=AW$7,$A$5*$B37*AW$3+$B$5*$C37*AW$3+$C$5*$D37*AW$3+$D$5*$E37*AW$3,IF($A37+$H$3*4=AW$7,$A$5*$B37*AW$3+$B$5*$C37*AW$3+$C$5*$D37*AW$3+$D$5*$E37*AW$3,IF($A37+$H$3*5=AW$7,$A$5*$B37*AW$3+$B$5*$C37*AW$3+$C$5*$D37*AW$3+$D$5*$E37*AW$3,IF($A37+$H$3*6=AW$7,$A$5*$B37*AW$3+$B$5*$C37*AW$3+$C$5*$D37*AW$3+$D$5*$E37*AW$3,IF($A37+$H$3*7=AW$7,$A$5*$B37*AW$3+$B$5*$C37*AW$3+$C$5*$D37*AW$3+$D$5*$E37*AW$3,IF($A37+$H$3*8=AW$7,$A$5*$B37*AW$3+$B$5*$C37*AW$3+$C$5*$D37*AW$3+$D$5*$E37*AW$3,IF($A37+$H$3*9=AW$7,$A$5*$B37*AW$3+$B$5*$C37*AW$3+$C$5*$D37*AW$3+$D$5*$E37*AW$3,IF($A37+$H$3*10=AW$7,$A$5*$B37*AW$3+$B$5*$C37*AW$3+$C$5*$D37*AW$3+$D$5*$E37*AW$3,IF($A37+$H$3*11=AW$7,AW$55*$B37*AW$3+AW$56*$C37*AW$3+AW$57*$D37*AW$3+AW$58*$E37*AW$3,IF($A37+$H$3*12=AW$7,AW$55*$B37*AW$3+AW$56*$C37*AW$3+AW$57*$D37*AW$3+AW$58*$E37*AW$3,IF($A37+$H$3*13=AW$7,AW$55*$B37*AW$3+AW$56*$C37*AW$3+AW$57*$D37*AW$3+AW$58*$E37*AW$3,IF($A37+$H$3*14=AW$7,AW$55*$B37*AW$3+AW$56*$C37*AW$3+AW$57*$D37*AW$3+AW$58*$E37*AW$3,IF($A37+$H$3*15=AW$7,AW$55*$B37*AW$3+AW$56*$C37*AW$3+AW$57*$D37*AW$3+AW$58*$E37*AW$3,IF($A37+$H$3*16=AW$7,AW$60*$B37*AW$3+AW$61*$C37*AW$3+AW$62*$D37*AW$3+AW$63*$E37*AW$3,IF($A37+$H$3*17=AW$7,AW$60*$B37*AW$3+AW$61*$C37*AW$3+AW$62*$D37*AW$3+AW$63*$E37*AW$3,IF($A37+$H$3*18=AW$7,AW$60*$B37*AW$3+AW$61*$C37*AW$3+AW$62*$D37*AW$3+AW$63*$E37*AW$3,IF($A37+$H$3*19=AW$7,AW$60*$B37*AW$3+AW$61*$C37*AW$3+AW$62*$D37*AW$3+AW$63*$E37*AW$3,IF($A37+$H$3*20=AW$7,AW$60*$B37*AW$3+AW$61*$C37*AW$3+AW$62*$D37*AW$3+AW$63*$E37*AW$3,IF($A37+$H$3*21=AW$7,AW$49*$B37*AW$3+AW$50*$C37*AW$3+AW$51*$D37*AW$3+AW$52*$E37*AW$3,IF($A37+$H$3*22=AW$7,AW$49*$B37*AW$3+AW$50*$C37*AW$3+AW$51*$D37*AW$3+AW$52*$E37*AW$3,IF($A37+$H$3*23=AW$7,AW$49*$B37*AW$3+AW$50*$C37*AW$3+AW$51*$D37*AW$3+AW$52*$E37*AW$3,IF($A37+$H$3*24=AW$7,AW$49*$B37*AW$3+AW$50*$C37*AW$3+AW$51*$D37*AW$3+AW$52*$E37*AW$3,IF($A37+$H$3*25=AW$7,AW$49*$B37*AW$3+AW$50*$C37*AW$3+AW$51*$D37*AW$3+AW$52*$E37*AW$3,IF($A37+$H$3*26=AW$7,AW$49*$B37*AW$3+AW$50*$C37*AW$3+AW$51*$D37*AW$3+AW$52*$E37*AW$3,IF($A37+$H$3*27=AW$7,AW$49*$B37*AW$3+AW$50*$C37*AW$3+AW$51*$D37*AW$3+AW$52*$E37*AW$3,IF($A37+$H$3*28=AW$7,AW$49*$B37*AW$3+AW$50*$C37*AW$3+AW$51*$D37*AW$3+AW$52*$E37*AW$3,IF($A37+$H$3*29=AW$7,AW$49*$B37*AW$3+AW$50*$C37*AW$3+AW$51*$D37*AW$3+AW$52*$E37*AW$3,IF($A37+$H$3*30=AW$7,AW$49*$B37*AW$3+AW$50*$C37*AW$3+AW$51*$D37*AW$3+AW$52*$E37*AW$3,IF($A37+$H$3*31=AW$7,AW$49*$B37*AW$3+AW$50*$C37*AW$3+AW$51*$D37*AW$3+AW$52*$E37*AW$3,IF($A37+$H$3*32=AW$7,AW$49*$B37*AW$3+AW$50*$C37*AW$3+AW$51*$D37*AW$3+AW$52*$E37*AW$3,IF($A37+$H$3*33=AW$7,AW$49*$B37*AW$3+AW$50*$C37*AW$3+AW$51*$D37*AW$3+AW$52*$E37*AW$3,IF($A37+$H$3*34=AW$7,AW$49*$B37*AW$3+AW$50*$C37*AW$3+AW$51*$D37*AW$3+AW$52*$E37*AW$3,IF($A37+$H$3*35=AW$7,AW$49*$B37*AW$3+AW$50*$C37*AW$3+AW$51*$D37*AW$3+AW$52*$E37*AW$3,IF($A37+$H$3*36=AW$7,AW$49*$B37*AW$3+AW$50*$C37*AW$3+AW$51*$D37*AW$3+AW$52*$E37*AW$3,IF($A37+$H$3*37=AW$7,AW$49*$B37*AW$3+AW$50*$C37*AW$3+AW$51*$D37*AW$3+AW$52*$E37*AW$3,IF($A37+$H$3*38=AW$7,AW$49*$B37*AW$3+AW$50*$C37*AW$3+AW$51*$D37*AW$3+AW$52*$E37*AW$3,IF($A37+$H$3*39=AW$7,AW$49*$B37*AW$3+AW$50*$C37*AW$3+AW$51*$D37*AW$3+AW$52*$E37*AW$3,IF($A37+$H$3*40=AW$7,AW$49*$B37*AW$3+AW$50*$C37*AW$3+AW$51*$D37*AW$3+AW$52*$E37*AW$3,0)))))))))))))))))))))))))))))))))))))))))*0</f>
        <v>0</v>
      </c>
      <c r="AX37" s="180">
        <f t="shared" si="1"/>
        <v>513337.74887999997</v>
      </c>
    </row>
    <row r="38" spans="1:50" x14ac:dyDescent="0.2">
      <c r="A38" s="175">
        <f>'QUANTITIES - ALT 2'!A34</f>
        <v>2051</v>
      </c>
      <c r="B38" s="181">
        <f>'QUANTITIES - ALT 1'!L34</f>
        <v>1046</v>
      </c>
      <c r="C38" s="181">
        <f>'QUANTITIES - ALT 1'!M34</f>
        <v>130</v>
      </c>
      <c r="D38" s="181">
        <f>'QUANTITIES - ALT 1'!N34</f>
        <v>34</v>
      </c>
      <c r="E38" s="181">
        <f>'QUANTITIES - ALT 1'!O34</f>
        <v>10</v>
      </c>
      <c r="F38" s="177">
        <f t="shared" si="2"/>
        <v>1220</v>
      </c>
      <c r="G38" s="171"/>
      <c r="H38" s="182">
        <f t="shared" si="11"/>
        <v>437228.84098400001</v>
      </c>
      <c r="I38" s="181">
        <f t="shared" si="12"/>
        <v>52833.144519999994</v>
      </c>
      <c r="J38" s="181">
        <f t="shared" si="13"/>
        <v>18091.920335999996</v>
      </c>
      <c r="K38" s="181">
        <f t="shared" si="14"/>
        <v>5183.8430399999997</v>
      </c>
      <c r="L38" s="183">
        <f t="shared" si="4"/>
        <v>513337.74887999997</v>
      </c>
      <c r="N38" s="158">
        <f t="shared" si="56"/>
        <v>0</v>
      </c>
      <c r="O38" s="158">
        <f t="shared" si="56"/>
        <v>0</v>
      </c>
      <c r="P38" s="158">
        <f t="shared" si="56"/>
        <v>0</v>
      </c>
      <c r="Q38" s="124">
        <f t="shared" si="56"/>
        <v>0</v>
      </c>
      <c r="R38" s="124">
        <f t="shared" si="8"/>
        <v>0</v>
      </c>
      <c r="S38" s="124">
        <f t="shared" si="15"/>
        <v>0</v>
      </c>
      <c r="T38" s="124">
        <f t="shared" si="18"/>
        <v>0</v>
      </c>
      <c r="U38" s="124">
        <f t="shared" si="21"/>
        <v>0</v>
      </c>
      <c r="V38" s="124">
        <f t="shared" si="24"/>
        <v>0</v>
      </c>
      <c r="W38" s="124">
        <f t="shared" si="27"/>
        <v>0</v>
      </c>
      <c r="X38" s="124">
        <f t="shared" si="30"/>
        <v>0</v>
      </c>
      <c r="Y38" s="124">
        <f t="shared" si="32"/>
        <v>0</v>
      </c>
      <c r="Z38" s="124">
        <f t="shared" si="34"/>
        <v>0</v>
      </c>
      <c r="AA38" s="124">
        <f t="shared" si="36"/>
        <v>0</v>
      </c>
      <c r="AB38" s="124">
        <f t="shared" si="38"/>
        <v>0</v>
      </c>
      <c r="AC38" s="124">
        <f t="shared" si="40"/>
        <v>0</v>
      </c>
      <c r="AD38" s="124">
        <f t="shared" si="42"/>
        <v>0</v>
      </c>
      <c r="AE38" s="124">
        <f t="shared" si="44"/>
        <v>0</v>
      </c>
      <c r="AF38" s="124">
        <f t="shared" si="46"/>
        <v>0</v>
      </c>
      <c r="AG38" s="124">
        <f t="shared" si="48"/>
        <v>0</v>
      </c>
      <c r="AH38" s="124">
        <f t="shared" si="50"/>
        <v>0</v>
      </c>
      <c r="AI38" s="124">
        <f t="shared" si="52"/>
        <v>0</v>
      </c>
      <c r="AJ38" s="124">
        <f t="shared" si="54"/>
        <v>0</v>
      </c>
      <c r="AK38" s="124">
        <f t="shared" si="57"/>
        <v>0</v>
      </c>
      <c r="AL38" s="124">
        <f t="shared" si="59"/>
        <v>0</v>
      </c>
      <c r="AM38" s="124">
        <f t="shared" si="61"/>
        <v>0</v>
      </c>
      <c r="AN38" s="124">
        <f t="shared" si="63"/>
        <v>0</v>
      </c>
      <c r="AO38" s="124">
        <f t="shared" si="65"/>
        <v>0</v>
      </c>
      <c r="AP38" s="124">
        <f t="shared" si="67"/>
        <v>0</v>
      </c>
      <c r="AQ38" s="124">
        <f t="shared" si="69"/>
        <v>0</v>
      </c>
      <c r="AR38" s="124">
        <f t="shared" si="71"/>
        <v>0</v>
      </c>
      <c r="AS38" s="124">
        <f t="shared" ref="AS38:AS45" si="72">IF($A38=AS$7,AS$49*$B38+AS$50*$C38+AS$51*$D38+AS$52*$E38,IF($A38+$H$3=AS$7,$A$5*$B38*AS$3+$B$5*$C38*AS$3+$C$5*$D38*AS$3+$D$5*$E38*AS$3,IF($A38+$H$3*2=AS$7,$A$5*$B38*AS$3+$B$5*$C38*AS$3+$C$5*$D38*AS$3+$D$5*$E38*AS$3,IF($A38+$H$3*3=AS$7,$A$5*$B38*AS$3+$B$5*$C38*AS$3+$C$5*$D38*AS$3+$D$5*$E38*AS$3,IF($A38+$H$3*4=AS$7,$A$5*$B38*AS$3+$B$5*$C38*AS$3+$C$5*$D38*AS$3+$D$5*$E38*AS$3,IF($A38+$H$3*5=AS$7,$A$5*$B38*AS$3+$B$5*$C38*AS$3+$C$5*$D38*AS$3+$D$5*$E38*AS$3,IF($A38+$H$3*6=AS$7,$A$5*$B38*AS$3+$B$5*$C38*AS$3+$C$5*$D38*AS$3+$D$5*$E38*AS$3,IF($A38+$H$3*7=AS$7,$A$5*$B38*AS$3+$B$5*$C38*AS$3+$C$5*$D38*AS$3+$D$5*$E38*AS$3,IF($A38+$H$3*8=AS$7,$A$5*$B38*AS$3+$B$5*$C38*AS$3+$C$5*$D38*AS$3+$D$5*$E38*AS$3,IF($A38+$H$3*9=AS$7,$A$5*$B38*AS$3+$B$5*$C38*AS$3+$C$5*$D38*AS$3+$D$5*$E38*AS$3,IF($A38+$H$3*10=AS$7,$A$5*$B38*AS$3+$B$5*$C38*AS$3+$C$5*$D38*AS$3+$D$5*$E38*AS$3,IF($A38+$H$3*11=AS$7,AS$55*$B38*AS$3+AS$56*$C38*AS$3+AS$57*$D38*AS$3+AS$58*$E38*AS$3,IF($A38+$H$3*12=AS$7,AS$55*$B38*AS$3+AS$56*$C38*AS$3+AS$57*$D38*AS$3+AS$58*$E38*AS$3,IF($A38+$H$3*13=AS$7,AS$55*$B38*AS$3+AS$56*$C38*AS$3+AS$57*$D38*AS$3+AS$58*$E38*AS$3,IF($A38+$H$3*14=AS$7,AS$55*$B38*AS$3+AS$56*$C38*AS$3+AS$57*$D38*AS$3+AS$58*$E38*AS$3,IF($A38+$H$3*15=AS$7,AS$55*$B38*AS$3+AS$56*$C38*AS$3+AS$57*$D38*AS$3+AS$58*$E38*AS$3,IF($A38+$H$3*16=AS$7,AS$60*$B38*AS$3+AS$61*$C38*AS$3+AS$62*$D38*AS$3+AS$63*$E38*AS$3,IF($A38+$H$3*17=AS$7,AS$60*$B38*AS$3+AS$61*$C38*AS$3+AS$62*$D38*AS$3+AS$63*$E38*AS$3,IF($A38+$H$3*18=AS$7,AS$60*$B38*AS$3+AS$61*$C38*AS$3+AS$62*$D38*AS$3+AS$63*$E38*AS$3,IF($A38+$H$3*19=AS$7,AS$60*$B38*AS$3+AS$61*$C38*AS$3+AS$62*$D38*AS$3+AS$63*$E38*AS$3,IF($A38+$H$3*20=AS$7,AS$60*$B38*AS$3+AS$61*$C38*AS$3+AS$62*$D38*AS$3+AS$63*$E38*AS$3,IF($A38+$H$3*21=AS$7,AS$49*$B38*AS$3+AS$50*$C38*AS$3+AS$51*$D38*AS$3+AS$52*$E38*AS$3,IF($A38+$H$3*22=AS$7,AS$49*$B38*AS$3+AS$50*$C38*AS$3+AS$51*$D38*AS$3+AS$52*$E38*AS$3,IF($A38+$H$3*23=AS$7,AS$49*$B38*AS$3+AS$50*$C38*AS$3+AS$51*$D38*AS$3+AS$52*$E38*AS$3,IF($A38+$H$3*24=AS$7,AS$49*$B38*AS$3+AS$50*$C38*AS$3+AS$51*$D38*AS$3+AS$52*$E38*AS$3,IF($A38+$H$3*25=AS$7,AS$49*$B38*AS$3+AS$50*$C38*AS$3+AS$51*$D38*AS$3+AS$52*$E38*AS$3,IF($A38+$H$3*26=AS$7,AS$49*$B38*AS$3+AS$50*$C38*AS$3+AS$51*$D38*AS$3+AS$52*$E38*AS$3,IF($A38+$H$3*27=AS$7,AS$49*$B38*AS$3+AS$50*$C38*AS$3+AS$51*$D38*AS$3+AS$52*$E38*AS$3,IF($A38+$H$3*28=AS$7,AS$49*$B38*AS$3+AS$50*$C38*AS$3+AS$51*$D38*AS$3+AS$52*$E38*AS$3,IF($A38+$H$3*29=AS$7,AS$49*$B38*AS$3+AS$50*$C38*AS$3+AS$51*$D38*AS$3+AS$52*$E38*AS$3,IF($A38+$H$3*30=AS$7,AS$49*$B38*AS$3+AS$50*$C38*AS$3+AS$51*$D38*AS$3+AS$52*$E38*AS$3,IF($A38+$H$3*31=AS$7,AS$49*$B38*AS$3+AS$50*$C38*AS$3+AS$51*$D38*AS$3+AS$52*$E38*AS$3,IF($A38+$H$3*32=AS$7,AS$49*$B38*AS$3+AS$50*$C38*AS$3+AS$51*$D38*AS$3+AS$52*$E38*AS$3,IF($A38+$H$3*33=AS$7,AS$49*$B38*AS$3+AS$50*$C38*AS$3+AS$51*$D38*AS$3+AS$52*$E38*AS$3,IF($A38+$H$3*34=AS$7,AS$49*$B38*AS$3+AS$50*$C38*AS$3+AS$51*$D38*AS$3+AS$52*$E38*AS$3,IF($A38+$H$3*35=AS$7,AS$49*$B38*AS$3+AS$50*$C38*AS$3+AS$51*$D38*AS$3+AS$52*$E38*AS$3,IF($A38+$H$3*36=AS$7,AS$49*$B38*AS$3+AS$50*$C38*AS$3+AS$51*$D38*AS$3+AS$52*$E38*AS$3,IF($A38+$H$3*37=AS$7,AS$49*$B38*AS$3+AS$50*$C38*AS$3+AS$51*$D38*AS$3+AS$52*$E38*AS$3,IF($A38+$H$3*38=AS$7,AS$49*$B38*AS$3+AS$50*$C38*AS$3+AS$51*$D38*AS$3+AS$52*$E38*AS$3,IF($A38+$H$3*39=AS$7,AS$49*$B38*AS$3+AS$50*$C38*AS$3+AS$51*$D38*AS$3+AS$52*$E38*AS$3,IF($A38+$H$3*40=AS$7,AS$49*$B38*AS$3+AS$50*$C38*AS$3+AS$51*$D38*AS$3+AS$52*$E38*AS$3,0)))))))))))))))))))))))))))))))))))))))))</f>
        <v>513337.74887999997</v>
      </c>
      <c r="AT38" s="124">
        <f>IF($A38=AT$7,AT$49*$B38+AT$50*$C38+AT$51*$D38+AT$52*$E38,IF($A38+$H$3=AT$7,$A$5*$B38*AT$3+$B$5*$C38*AT$3+$C$5*$D38*AT$3+$D$5*$E38*AT$3,IF($A38+$H$3*2=AT$7,$A$5*$B38*AT$3+$B$5*$C38*AT$3+$C$5*$D38*AT$3+$D$5*$E38*AT$3,IF($A38+$H$3*3=AT$7,$A$5*$B38*AT$3+$B$5*$C38*AT$3+$C$5*$D38*AT$3+$D$5*$E38*AT$3,IF($A38+$H$3*4=AT$7,$A$5*$B38*AT$3+$B$5*$C38*AT$3+$C$5*$D38*AT$3+$D$5*$E38*AT$3,IF($A38+$H$3*5=AT$7,$A$5*$B38*AT$3+$B$5*$C38*AT$3+$C$5*$D38*AT$3+$D$5*$E38*AT$3,IF($A38+$H$3*6=AT$7,$A$5*$B38*AT$3+$B$5*$C38*AT$3+$C$5*$D38*AT$3+$D$5*$E38*AT$3,IF($A38+$H$3*7=AT$7,$A$5*$B38*AT$3+$B$5*$C38*AT$3+$C$5*$D38*AT$3+$D$5*$E38*AT$3,IF($A38+$H$3*8=AT$7,$A$5*$B38*AT$3+$B$5*$C38*AT$3+$C$5*$D38*AT$3+$D$5*$E38*AT$3,IF($A38+$H$3*9=AT$7,$A$5*$B38*AT$3+$B$5*$C38*AT$3+$C$5*$D38*AT$3+$D$5*$E38*AT$3,IF($A38+$H$3*10=AT$7,$A$5*$B38*AT$3+$B$5*$C38*AT$3+$C$5*$D38*AT$3+$D$5*$E38*AT$3,IF($A38+$H$3*11=AT$7,AT$55*$B38*AT$3+AT$56*$C38*AT$3+AT$57*$D38*AT$3+AT$58*$E38*AT$3,IF($A38+$H$3*12=AT$7,AT$55*$B38*AT$3+AT$56*$C38*AT$3+AT$57*$D38*AT$3+AT$58*$E38*AT$3,IF($A38+$H$3*13=AT$7,AT$55*$B38*AT$3+AT$56*$C38*AT$3+AT$57*$D38*AT$3+AT$58*$E38*AT$3,IF($A38+$H$3*14=AT$7,AT$55*$B38*AT$3+AT$56*$C38*AT$3+AT$57*$D38*AT$3+AT$58*$E38*AT$3,IF($A38+$H$3*15=AT$7,AT$55*$B38*AT$3+AT$56*$C38*AT$3+AT$57*$D38*AT$3+AT$58*$E38*AT$3,IF($A38+$H$3*16=AT$7,AT$60*$B38*AT$3+AT$61*$C38*AT$3+AT$62*$D38*AT$3+AT$63*$E38*AT$3,IF($A38+$H$3*17=AT$7,AT$60*$B38*AT$3+AT$61*$C38*AT$3+AT$62*$D38*AT$3+AT$63*$E38*AT$3,IF($A38+$H$3*18=AT$7,AT$60*$B38*AT$3+AT$61*$C38*AT$3+AT$62*$D38*AT$3+AT$63*$E38*AT$3,IF($A38+$H$3*19=AT$7,AT$60*$B38*AT$3+AT$61*$C38*AT$3+AT$62*$D38*AT$3+AT$63*$E38*AT$3,IF($A38+$H$3*20=AT$7,AT$60*$B38*AT$3+AT$61*$C38*AT$3+AT$62*$D38*AT$3+AT$63*$E38*AT$3,IF($A38+$H$3*21=AT$7,AT$49*$B38*AT$3+AT$50*$C38*AT$3+AT$51*$D38*AT$3+AT$52*$E38*AT$3,IF($A38+$H$3*22=AT$7,AT$49*$B38*AT$3+AT$50*$C38*AT$3+AT$51*$D38*AT$3+AT$52*$E38*AT$3,IF($A38+$H$3*23=AT$7,AT$49*$B38*AT$3+AT$50*$C38*AT$3+AT$51*$D38*AT$3+AT$52*$E38*AT$3,IF($A38+$H$3*24=AT$7,AT$49*$B38*AT$3+AT$50*$C38*AT$3+AT$51*$D38*AT$3+AT$52*$E38*AT$3,IF($A38+$H$3*25=AT$7,AT$49*$B38*AT$3+AT$50*$C38*AT$3+AT$51*$D38*AT$3+AT$52*$E38*AT$3,IF($A38+$H$3*26=AT$7,AT$49*$B38*AT$3+AT$50*$C38*AT$3+AT$51*$D38*AT$3+AT$52*$E38*AT$3,IF($A38+$H$3*27=AT$7,AT$49*$B38*AT$3+AT$50*$C38*AT$3+AT$51*$D38*AT$3+AT$52*$E38*AT$3,IF($A38+$H$3*28=AT$7,AT$49*$B38*AT$3+AT$50*$C38*AT$3+AT$51*$D38*AT$3+AT$52*$E38*AT$3,IF($A38+$H$3*29=AT$7,AT$49*$B38*AT$3+AT$50*$C38*AT$3+AT$51*$D38*AT$3+AT$52*$E38*AT$3,IF($A38+$H$3*30=AT$7,AT$49*$B38*AT$3+AT$50*$C38*AT$3+AT$51*$D38*AT$3+AT$52*$E38*AT$3,IF($A38+$H$3*31=AT$7,AT$49*$B38*AT$3+AT$50*$C38*AT$3+AT$51*$D38*AT$3+AT$52*$E38*AT$3,IF($A38+$H$3*32=AT$7,AT$49*$B38*AT$3+AT$50*$C38*AT$3+AT$51*$D38*AT$3+AT$52*$E38*AT$3,IF($A38+$H$3*33=AT$7,AT$49*$B38*AT$3+AT$50*$C38*AT$3+AT$51*$D38*AT$3+AT$52*$E38*AT$3,IF($A38+$H$3*34=AT$7,AT$49*$B38*AT$3+AT$50*$C38*AT$3+AT$51*$D38*AT$3+AT$52*$E38*AT$3,IF($A38+$H$3*35=AT$7,AT$49*$B38*AT$3+AT$50*$C38*AT$3+AT$51*$D38*AT$3+AT$52*$E38*AT$3,IF($A38+$H$3*36=AT$7,AT$49*$B38*AT$3+AT$50*$C38*AT$3+AT$51*$D38*AT$3+AT$52*$E38*AT$3,IF($A38+$H$3*37=AT$7,AT$49*$B38*AT$3+AT$50*$C38*AT$3+AT$51*$D38*AT$3+AT$52*$E38*AT$3,IF($A38+$H$3*38=AT$7,AT$49*$B38*AT$3+AT$50*$C38*AT$3+AT$51*$D38*AT$3+AT$52*$E38*AT$3,IF($A38+$H$3*39=AT$7,AT$49*$B38*AT$3+AT$50*$C38*AT$3+AT$51*$D38*AT$3+AT$52*$E38*AT$3,IF($A38+$H$3*40=AT$7,AT$49*$B38*AT$3+AT$50*$C38*AT$3+AT$51*$D38*AT$3+AT$52*$E38*AT$3,0)))))))))))))))))))))))))))))))))))))))))*0</f>
        <v>0</v>
      </c>
      <c r="AU38" s="124">
        <f>IF($A38=AU$7,AU$49*$B38+AU$50*$C38+AU$51*$D38+AU$52*$E38,IF($A38+$H$3=AU$7,$A$5*$B38*AU$3+$B$5*$C38*AU$3+$C$5*$D38*AU$3+$D$5*$E38*AU$3,IF($A38+$H$3*2=AU$7,$A$5*$B38*AU$3+$B$5*$C38*AU$3+$C$5*$D38*AU$3+$D$5*$E38*AU$3,IF($A38+$H$3*3=AU$7,$A$5*$B38*AU$3+$B$5*$C38*AU$3+$C$5*$D38*AU$3+$D$5*$E38*AU$3,IF($A38+$H$3*4=AU$7,$A$5*$B38*AU$3+$B$5*$C38*AU$3+$C$5*$D38*AU$3+$D$5*$E38*AU$3,IF($A38+$H$3*5=AU$7,$A$5*$B38*AU$3+$B$5*$C38*AU$3+$C$5*$D38*AU$3+$D$5*$E38*AU$3,IF($A38+$H$3*6=AU$7,$A$5*$B38*AU$3+$B$5*$C38*AU$3+$C$5*$D38*AU$3+$D$5*$E38*AU$3,IF($A38+$H$3*7=AU$7,$A$5*$B38*AU$3+$B$5*$C38*AU$3+$C$5*$D38*AU$3+$D$5*$E38*AU$3,IF($A38+$H$3*8=AU$7,$A$5*$B38*AU$3+$B$5*$C38*AU$3+$C$5*$D38*AU$3+$D$5*$E38*AU$3,IF($A38+$H$3*9=AU$7,$A$5*$B38*AU$3+$B$5*$C38*AU$3+$C$5*$D38*AU$3+$D$5*$E38*AU$3,IF($A38+$H$3*10=AU$7,$A$5*$B38*AU$3+$B$5*$C38*AU$3+$C$5*$D38*AU$3+$D$5*$E38*AU$3,IF($A38+$H$3*11=AU$7,AU$55*$B38*AU$3+AU$56*$C38*AU$3+AU$57*$D38*AU$3+AU$58*$E38*AU$3,IF($A38+$H$3*12=AU$7,AU$55*$B38*AU$3+AU$56*$C38*AU$3+AU$57*$D38*AU$3+AU$58*$E38*AU$3,IF($A38+$H$3*13=AU$7,AU$55*$B38*AU$3+AU$56*$C38*AU$3+AU$57*$D38*AU$3+AU$58*$E38*AU$3,IF($A38+$H$3*14=AU$7,AU$55*$B38*AU$3+AU$56*$C38*AU$3+AU$57*$D38*AU$3+AU$58*$E38*AU$3,IF($A38+$H$3*15=AU$7,AU$55*$B38*AU$3+AU$56*$C38*AU$3+AU$57*$D38*AU$3+AU$58*$E38*AU$3,IF($A38+$H$3*16=AU$7,AU$60*$B38*AU$3+AU$61*$C38*AU$3+AU$62*$D38*AU$3+AU$63*$E38*AU$3,IF($A38+$H$3*17=AU$7,AU$60*$B38*AU$3+AU$61*$C38*AU$3+AU$62*$D38*AU$3+AU$63*$E38*AU$3,IF($A38+$H$3*18=AU$7,AU$60*$B38*AU$3+AU$61*$C38*AU$3+AU$62*$D38*AU$3+AU$63*$E38*AU$3,IF($A38+$H$3*19=AU$7,AU$60*$B38*AU$3+AU$61*$C38*AU$3+AU$62*$D38*AU$3+AU$63*$E38*AU$3,IF($A38+$H$3*20=AU$7,AU$60*$B38*AU$3+AU$61*$C38*AU$3+AU$62*$D38*AU$3+AU$63*$E38*AU$3,IF($A38+$H$3*21=AU$7,AU$49*$B38*AU$3+AU$50*$C38*AU$3+AU$51*$D38*AU$3+AU$52*$E38*AU$3,IF($A38+$H$3*22=AU$7,AU$49*$B38*AU$3+AU$50*$C38*AU$3+AU$51*$D38*AU$3+AU$52*$E38*AU$3,IF($A38+$H$3*23=AU$7,AU$49*$B38*AU$3+AU$50*$C38*AU$3+AU$51*$D38*AU$3+AU$52*$E38*AU$3,IF($A38+$H$3*24=AU$7,AU$49*$B38*AU$3+AU$50*$C38*AU$3+AU$51*$D38*AU$3+AU$52*$E38*AU$3,IF($A38+$H$3*25=AU$7,AU$49*$B38*AU$3+AU$50*$C38*AU$3+AU$51*$D38*AU$3+AU$52*$E38*AU$3,IF($A38+$H$3*26=AU$7,AU$49*$B38*AU$3+AU$50*$C38*AU$3+AU$51*$D38*AU$3+AU$52*$E38*AU$3,IF($A38+$H$3*27=AU$7,AU$49*$B38*AU$3+AU$50*$C38*AU$3+AU$51*$D38*AU$3+AU$52*$E38*AU$3,IF($A38+$H$3*28=AU$7,AU$49*$B38*AU$3+AU$50*$C38*AU$3+AU$51*$D38*AU$3+AU$52*$E38*AU$3,IF($A38+$H$3*29=AU$7,AU$49*$B38*AU$3+AU$50*$C38*AU$3+AU$51*$D38*AU$3+AU$52*$E38*AU$3,IF($A38+$H$3*30=AU$7,AU$49*$B38*AU$3+AU$50*$C38*AU$3+AU$51*$D38*AU$3+AU$52*$E38*AU$3,IF($A38+$H$3*31=AU$7,AU$49*$B38*AU$3+AU$50*$C38*AU$3+AU$51*$D38*AU$3+AU$52*$E38*AU$3,IF($A38+$H$3*32=AU$7,AU$49*$B38*AU$3+AU$50*$C38*AU$3+AU$51*$D38*AU$3+AU$52*$E38*AU$3,IF($A38+$H$3*33=AU$7,AU$49*$B38*AU$3+AU$50*$C38*AU$3+AU$51*$D38*AU$3+AU$52*$E38*AU$3,IF($A38+$H$3*34=AU$7,AU$49*$B38*AU$3+AU$50*$C38*AU$3+AU$51*$D38*AU$3+AU$52*$E38*AU$3,IF($A38+$H$3*35=AU$7,AU$49*$B38*AU$3+AU$50*$C38*AU$3+AU$51*$D38*AU$3+AU$52*$E38*AU$3,IF($A38+$H$3*36=AU$7,AU$49*$B38*AU$3+AU$50*$C38*AU$3+AU$51*$D38*AU$3+AU$52*$E38*AU$3,IF($A38+$H$3*37=AU$7,AU$49*$B38*AU$3+AU$50*$C38*AU$3+AU$51*$D38*AU$3+AU$52*$E38*AU$3,IF($A38+$H$3*38=AU$7,AU$49*$B38*AU$3+AU$50*$C38*AU$3+AU$51*$D38*AU$3+AU$52*$E38*AU$3,IF($A38+$H$3*39=AU$7,AU$49*$B38*AU$3+AU$50*$C38*AU$3+AU$51*$D38*AU$3+AU$52*$E38*AU$3,IF($A38+$H$3*40=AU$7,AU$49*$B38*AU$3+AU$50*$C38*AU$3+AU$51*$D38*AU$3+AU$52*$E38*AU$3,0)))))))))))))))))))))))))))))))))))))))))*0</f>
        <v>0</v>
      </c>
      <c r="AV38" s="124">
        <f>IF($A38=AV$7,AV$49*$B38+AV$50*$C38+AV$51*$D38+AV$52*$E38,IF($A38+$H$3=AV$7,$A$5*$B38*AV$3+$B$5*$C38*AV$3+$C$5*$D38*AV$3+$D$5*$E38*AV$3,IF($A38+$H$3*2=AV$7,$A$5*$B38*AV$3+$B$5*$C38*AV$3+$C$5*$D38*AV$3+$D$5*$E38*AV$3,IF($A38+$H$3*3=AV$7,$A$5*$B38*AV$3+$B$5*$C38*AV$3+$C$5*$D38*AV$3+$D$5*$E38*AV$3,IF($A38+$H$3*4=AV$7,$A$5*$B38*AV$3+$B$5*$C38*AV$3+$C$5*$D38*AV$3+$D$5*$E38*AV$3,IF($A38+$H$3*5=AV$7,$A$5*$B38*AV$3+$B$5*$C38*AV$3+$C$5*$D38*AV$3+$D$5*$E38*AV$3,IF($A38+$H$3*6=AV$7,$A$5*$B38*AV$3+$B$5*$C38*AV$3+$C$5*$D38*AV$3+$D$5*$E38*AV$3,IF($A38+$H$3*7=AV$7,$A$5*$B38*AV$3+$B$5*$C38*AV$3+$C$5*$D38*AV$3+$D$5*$E38*AV$3,IF($A38+$H$3*8=AV$7,$A$5*$B38*AV$3+$B$5*$C38*AV$3+$C$5*$D38*AV$3+$D$5*$E38*AV$3,IF($A38+$H$3*9=AV$7,$A$5*$B38*AV$3+$B$5*$C38*AV$3+$C$5*$D38*AV$3+$D$5*$E38*AV$3,IF($A38+$H$3*10=AV$7,$A$5*$B38*AV$3+$B$5*$C38*AV$3+$C$5*$D38*AV$3+$D$5*$E38*AV$3,IF($A38+$H$3*11=AV$7,AV$55*$B38*AV$3+AV$56*$C38*AV$3+AV$57*$D38*AV$3+AV$58*$E38*AV$3,IF($A38+$H$3*12=AV$7,AV$55*$B38*AV$3+AV$56*$C38*AV$3+AV$57*$D38*AV$3+AV$58*$E38*AV$3,IF($A38+$H$3*13=AV$7,AV$55*$B38*AV$3+AV$56*$C38*AV$3+AV$57*$D38*AV$3+AV$58*$E38*AV$3,IF($A38+$H$3*14=AV$7,AV$55*$B38*AV$3+AV$56*$C38*AV$3+AV$57*$D38*AV$3+AV$58*$E38*AV$3,IF($A38+$H$3*15=AV$7,AV$55*$B38*AV$3+AV$56*$C38*AV$3+AV$57*$D38*AV$3+AV$58*$E38*AV$3,IF($A38+$H$3*16=AV$7,AV$60*$B38*AV$3+AV$61*$C38*AV$3+AV$62*$D38*AV$3+AV$63*$E38*AV$3,IF($A38+$H$3*17=AV$7,AV$60*$B38*AV$3+AV$61*$C38*AV$3+AV$62*$D38*AV$3+AV$63*$E38*AV$3,IF($A38+$H$3*18=AV$7,AV$60*$B38*AV$3+AV$61*$C38*AV$3+AV$62*$D38*AV$3+AV$63*$E38*AV$3,IF($A38+$H$3*19=AV$7,AV$60*$B38*AV$3+AV$61*$C38*AV$3+AV$62*$D38*AV$3+AV$63*$E38*AV$3,IF($A38+$H$3*20=AV$7,AV$60*$B38*AV$3+AV$61*$C38*AV$3+AV$62*$D38*AV$3+AV$63*$E38*AV$3,IF($A38+$H$3*21=AV$7,AV$49*$B38*AV$3+AV$50*$C38*AV$3+AV$51*$D38*AV$3+AV$52*$E38*AV$3,IF($A38+$H$3*22=AV$7,AV$49*$B38*AV$3+AV$50*$C38*AV$3+AV$51*$D38*AV$3+AV$52*$E38*AV$3,IF($A38+$H$3*23=AV$7,AV$49*$B38*AV$3+AV$50*$C38*AV$3+AV$51*$D38*AV$3+AV$52*$E38*AV$3,IF($A38+$H$3*24=AV$7,AV$49*$B38*AV$3+AV$50*$C38*AV$3+AV$51*$D38*AV$3+AV$52*$E38*AV$3,IF($A38+$H$3*25=AV$7,AV$49*$B38*AV$3+AV$50*$C38*AV$3+AV$51*$D38*AV$3+AV$52*$E38*AV$3,IF($A38+$H$3*26=AV$7,AV$49*$B38*AV$3+AV$50*$C38*AV$3+AV$51*$D38*AV$3+AV$52*$E38*AV$3,IF($A38+$H$3*27=AV$7,AV$49*$B38*AV$3+AV$50*$C38*AV$3+AV$51*$D38*AV$3+AV$52*$E38*AV$3,IF($A38+$H$3*28=AV$7,AV$49*$B38*AV$3+AV$50*$C38*AV$3+AV$51*$D38*AV$3+AV$52*$E38*AV$3,IF($A38+$H$3*29=AV$7,AV$49*$B38*AV$3+AV$50*$C38*AV$3+AV$51*$D38*AV$3+AV$52*$E38*AV$3,IF($A38+$H$3*30=AV$7,AV$49*$B38*AV$3+AV$50*$C38*AV$3+AV$51*$D38*AV$3+AV$52*$E38*AV$3,IF($A38+$H$3*31=AV$7,AV$49*$B38*AV$3+AV$50*$C38*AV$3+AV$51*$D38*AV$3+AV$52*$E38*AV$3,IF($A38+$H$3*32=AV$7,AV$49*$B38*AV$3+AV$50*$C38*AV$3+AV$51*$D38*AV$3+AV$52*$E38*AV$3,IF($A38+$H$3*33=AV$7,AV$49*$B38*AV$3+AV$50*$C38*AV$3+AV$51*$D38*AV$3+AV$52*$E38*AV$3,IF($A38+$H$3*34=AV$7,AV$49*$B38*AV$3+AV$50*$C38*AV$3+AV$51*$D38*AV$3+AV$52*$E38*AV$3,IF($A38+$H$3*35=AV$7,AV$49*$B38*AV$3+AV$50*$C38*AV$3+AV$51*$D38*AV$3+AV$52*$E38*AV$3,IF($A38+$H$3*36=AV$7,AV$49*$B38*AV$3+AV$50*$C38*AV$3+AV$51*$D38*AV$3+AV$52*$E38*AV$3,IF($A38+$H$3*37=AV$7,AV$49*$B38*AV$3+AV$50*$C38*AV$3+AV$51*$D38*AV$3+AV$52*$E38*AV$3,IF($A38+$H$3*38=AV$7,AV$49*$B38*AV$3+AV$50*$C38*AV$3+AV$51*$D38*AV$3+AV$52*$E38*AV$3,IF($A38+$H$3*39=AV$7,AV$49*$B38*AV$3+AV$50*$C38*AV$3+AV$51*$D38*AV$3+AV$52*$E38*AV$3,IF($A38+$H$3*40=AV$7,AV$49*$B38*AV$3+AV$50*$C38*AV$3+AV$51*$D38*AV$3+AV$52*$E38*AV$3,0)))))))))))))))))))))))))))))))))))))))))*0</f>
        <v>0</v>
      </c>
      <c r="AW38" s="124">
        <f>IF($A38=AW$7,AW$49*$B38+AW$50*$C38+AW$51*$D38+AW$52*$E38,IF($A38+$H$3=AW$7,$A$5*$B38*AW$3+$B$5*$C38*AW$3+$C$5*$D38*AW$3+$D$5*$E38*AW$3,IF($A38+$H$3*2=AW$7,$A$5*$B38*AW$3+$B$5*$C38*AW$3+$C$5*$D38*AW$3+$D$5*$E38*AW$3,IF($A38+$H$3*3=AW$7,$A$5*$B38*AW$3+$B$5*$C38*AW$3+$C$5*$D38*AW$3+$D$5*$E38*AW$3,IF($A38+$H$3*4=AW$7,$A$5*$B38*AW$3+$B$5*$C38*AW$3+$C$5*$D38*AW$3+$D$5*$E38*AW$3,IF($A38+$H$3*5=AW$7,$A$5*$B38*AW$3+$B$5*$C38*AW$3+$C$5*$D38*AW$3+$D$5*$E38*AW$3,IF($A38+$H$3*6=AW$7,$A$5*$B38*AW$3+$B$5*$C38*AW$3+$C$5*$D38*AW$3+$D$5*$E38*AW$3,IF($A38+$H$3*7=AW$7,$A$5*$B38*AW$3+$B$5*$C38*AW$3+$C$5*$D38*AW$3+$D$5*$E38*AW$3,IF($A38+$H$3*8=AW$7,$A$5*$B38*AW$3+$B$5*$C38*AW$3+$C$5*$D38*AW$3+$D$5*$E38*AW$3,IF($A38+$H$3*9=AW$7,$A$5*$B38*AW$3+$B$5*$C38*AW$3+$C$5*$D38*AW$3+$D$5*$E38*AW$3,IF($A38+$H$3*10=AW$7,$A$5*$B38*AW$3+$B$5*$C38*AW$3+$C$5*$D38*AW$3+$D$5*$E38*AW$3,IF($A38+$H$3*11=AW$7,AW$55*$B38*AW$3+AW$56*$C38*AW$3+AW$57*$D38*AW$3+AW$58*$E38*AW$3,IF($A38+$H$3*12=AW$7,AW$55*$B38*AW$3+AW$56*$C38*AW$3+AW$57*$D38*AW$3+AW$58*$E38*AW$3,IF($A38+$H$3*13=AW$7,AW$55*$B38*AW$3+AW$56*$C38*AW$3+AW$57*$D38*AW$3+AW$58*$E38*AW$3,IF($A38+$H$3*14=AW$7,AW$55*$B38*AW$3+AW$56*$C38*AW$3+AW$57*$D38*AW$3+AW$58*$E38*AW$3,IF($A38+$H$3*15=AW$7,AW$55*$B38*AW$3+AW$56*$C38*AW$3+AW$57*$D38*AW$3+AW$58*$E38*AW$3,IF($A38+$H$3*16=AW$7,AW$60*$B38*AW$3+AW$61*$C38*AW$3+AW$62*$D38*AW$3+AW$63*$E38*AW$3,IF($A38+$H$3*17=AW$7,AW$60*$B38*AW$3+AW$61*$C38*AW$3+AW$62*$D38*AW$3+AW$63*$E38*AW$3,IF($A38+$H$3*18=AW$7,AW$60*$B38*AW$3+AW$61*$C38*AW$3+AW$62*$D38*AW$3+AW$63*$E38*AW$3,IF($A38+$H$3*19=AW$7,AW$60*$B38*AW$3+AW$61*$C38*AW$3+AW$62*$D38*AW$3+AW$63*$E38*AW$3,IF($A38+$H$3*20=AW$7,AW$60*$B38*AW$3+AW$61*$C38*AW$3+AW$62*$D38*AW$3+AW$63*$E38*AW$3,IF($A38+$H$3*21=AW$7,AW$49*$B38*AW$3+AW$50*$C38*AW$3+AW$51*$D38*AW$3+AW$52*$E38*AW$3,IF($A38+$H$3*22=AW$7,AW$49*$B38*AW$3+AW$50*$C38*AW$3+AW$51*$D38*AW$3+AW$52*$E38*AW$3,IF($A38+$H$3*23=AW$7,AW$49*$B38*AW$3+AW$50*$C38*AW$3+AW$51*$D38*AW$3+AW$52*$E38*AW$3,IF($A38+$H$3*24=AW$7,AW$49*$B38*AW$3+AW$50*$C38*AW$3+AW$51*$D38*AW$3+AW$52*$E38*AW$3,IF($A38+$H$3*25=AW$7,AW$49*$B38*AW$3+AW$50*$C38*AW$3+AW$51*$D38*AW$3+AW$52*$E38*AW$3,IF($A38+$H$3*26=AW$7,AW$49*$B38*AW$3+AW$50*$C38*AW$3+AW$51*$D38*AW$3+AW$52*$E38*AW$3,IF($A38+$H$3*27=AW$7,AW$49*$B38*AW$3+AW$50*$C38*AW$3+AW$51*$D38*AW$3+AW$52*$E38*AW$3,IF($A38+$H$3*28=AW$7,AW$49*$B38*AW$3+AW$50*$C38*AW$3+AW$51*$D38*AW$3+AW$52*$E38*AW$3,IF($A38+$H$3*29=AW$7,AW$49*$B38*AW$3+AW$50*$C38*AW$3+AW$51*$D38*AW$3+AW$52*$E38*AW$3,IF($A38+$H$3*30=AW$7,AW$49*$B38*AW$3+AW$50*$C38*AW$3+AW$51*$D38*AW$3+AW$52*$E38*AW$3,IF($A38+$H$3*31=AW$7,AW$49*$B38*AW$3+AW$50*$C38*AW$3+AW$51*$D38*AW$3+AW$52*$E38*AW$3,IF($A38+$H$3*32=AW$7,AW$49*$B38*AW$3+AW$50*$C38*AW$3+AW$51*$D38*AW$3+AW$52*$E38*AW$3,IF($A38+$H$3*33=AW$7,AW$49*$B38*AW$3+AW$50*$C38*AW$3+AW$51*$D38*AW$3+AW$52*$E38*AW$3,IF($A38+$H$3*34=AW$7,AW$49*$B38*AW$3+AW$50*$C38*AW$3+AW$51*$D38*AW$3+AW$52*$E38*AW$3,IF($A38+$H$3*35=AW$7,AW$49*$B38*AW$3+AW$50*$C38*AW$3+AW$51*$D38*AW$3+AW$52*$E38*AW$3,IF($A38+$H$3*36=AW$7,AW$49*$B38*AW$3+AW$50*$C38*AW$3+AW$51*$D38*AW$3+AW$52*$E38*AW$3,IF($A38+$H$3*37=AW$7,AW$49*$B38*AW$3+AW$50*$C38*AW$3+AW$51*$D38*AW$3+AW$52*$E38*AW$3,IF($A38+$H$3*38=AW$7,AW$49*$B38*AW$3+AW$50*$C38*AW$3+AW$51*$D38*AW$3+AW$52*$E38*AW$3,IF($A38+$H$3*39=AW$7,AW$49*$B38*AW$3+AW$50*$C38*AW$3+AW$51*$D38*AW$3+AW$52*$E38*AW$3,IF($A38+$H$3*40=AW$7,AW$49*$B38*AW$3+AW$50*$C38*AW$3+AW$51*$D38*AW$3+AW$52*$E38*AW$3,0)))))))))))))))))))))))))))))))))))))))))*0</f>
        <v>0</v>
      </c>
      <c r="AX38" s="180">
        <f t="shared" si="1"/>
        <v>513337.74887999997</v>
      </c>
    </row>
    <row r="39" spans="1:50" x14ac:dyDescent="0.2">
      <c r="A39" s="175">
        <f>'QUANTITIES - ALT 2'!A35</f>
        <v>2052</v>
      </c>
      <c r="B39" s="181">
        <f>'QUANTITIES - ALT 1'!L35</f>
        <v>1046</v>
      </c>
      <c r="C39" s="181">
        <f>'QUANTITIES - ALT 1'!M35</f>
        <v>130</v>
      </c>
      <c r="D39" s="181">
        <f>'QUANTITIES - ALT 1'!N35</f>
        <v>34</v>
      </c>
      <c r="E39" s="181">
        <f>'QUANTITIES - ALT 1'!O35</f>
        <v>10</v>
      </c>
      <c r="F39" s="177">
        <f t="shared" si="2"/>
        <v>1220</v>
      </c>
      <c r="G39" s="171"/>
      <c r="H39" s="182">
        <f t="shared" si="11"/>
        <v>437228.84098400001</v>
      </c>
      <c r="I39" s="181">
        <f t="shared" si="12"/>
        <v>52833.144519999994</v>
      </c>
      <c r="J39" s="181">
        <f t="shared" si="13"/>
        <v>18091.920335999996</v>
      </c>
      <c r="K39" s="181">
        <f t="shared" si="14"/>
        <v>5183.8430399999997</v>
      </c>
      <c r="L39" s="183">
        <f t="shared" si="4"/>
        <v>513337.74887999997</v>
      </c>
      <c r="N39" s="158">
        <f t="shared" si="56"/>
        <v>0</v>
      </c>
      <c r="O39" s="158">
        <f t="shared" si="56"/>
        <v>0</v>
      </c>
      <c r="P39" s="158">
        <f t="shared" si="56"/>
        <v>0</v>
      </c>
      <c r="Q39" s="124">
        <f t="shared" si="56"/>
        <v>0</v>
      </c>
      <c r="R39" s="124">
        <f t="shared" si="8"/>
        <v>0</v>
      </c>
      <c r="S39" s="124">
        <f t="shared" si="15"/>
        <v>0</v>
      </c>
      <c r="T39" s="124">
        <f t="shared" si="18"/>
        <v>0</v>
      </c>
      <c r="U39" s="124">
        <f t="shared" si="21"/>
        <v>0</v>
      </c>
      <c r="V39" s="124">
        <f t="shared" si="24"/>
        <v>0</v>
      </c>
      <c r="W39" s="124">
        <f t="shared" si="27"/>
        <v>0</v>
      </c>
      <c r="X39" s="124">
        <f t="shared" si="30"/>
        <v>0</v>
      </c>
      <c r="Y39" s="124">
        <f t="shared" si="32"/>
        <v>0</v>
      </c>
      <c r="Z39" s="124">
        <f t="shared" si="34"/>
        <v>0</v>
      </c>
      <c r="AA39" s="124">
        <f t="shared" si="36"/>
        <v>0</v>
      </c>
      <c r="AB39" s="124">
        <f t="shared" si="38"/>
        <v>0</v>
      </c>
      <c r="AC39" s="124">
        <f t="shared" si="40"/>
        <v>0</v>
      </c>
      <c r="AD39" s="124">
        <f t="shared" si="42"/>
        <v>0</v>
      </c>
      <c r="AE39" s="124">
        <f t="shared" si="44"/>
        <v>0</v>
      </c>
      <c r="AF39" s="124">
        <f t="shared" si="46"/>
        <v>0</v>
      </c>
      <c r="AG39" s="124">
        <f t="shared" si="48"/>
        <v>0</v>
      </c>
      <c r="AH39" s="124">
        <f t="shared" si="50"/>
        <v>0</v>
      </c>
      <c r="AI39" s="124">
        <f t="shared" si="52"/>
        <v>0</v>
      </c>
      <c r="AJ39" s="124">
        <f t="shared" si="54"/>
        <v>0</v>
      </c>
      <c r="AK39" s="124">
        <f t="shared" si="57"/>
        <v>0</v>
      </c>
      <c r="AL39" s="124">
        <f t="shared" si="59"/>
        <v>0</v>
      </c>
      <c r="AM39" s="124">
        <f t="shared" si="61"/>
        <v>0</v>
      </c>
      <c r="AN39" s="124">
        <f t="shared" si="63"/>
        <v>0</v>
      </c>
      <c r="AO39" s="124">
        <f t="shared" si="65"/>
        <v>0</v>
      </c>
      <c r="AP39" s="124">
        <f t="shared" si="67"/>
        <v>0</v>
      </c>
      <c r="AQ39" s="124">
        <f t="shared" si="69"/>
        <v>0</v>
      </c>
      <c r="AR39" s="124">
        <f t="shared" si="71"/>
        <v>0</v>
      </c>
      <c r="AS39" s="124">
        <f t="shared" si="72"/>
        <v>0</v>
      </c>
      <c r="AT39" s="124">
        <f t="shared" ref="AT39:AT45" si="73">IF($A39=AT$7,AT$49*$B39+AT$50*$C39+AT$51*$D39+AT$52*$E39,IF($A39+$H$3=AT$7,$A$5*$B39*AT$3+$B$5*$C39*AT$3+$C$5*$D39*AT$3+$D$5*$E39*AT$3,IF($A39+$H$3*2=AT$7,$A$5*$B39*AT$3+$B$5*$C39*AT$3+$C$5*$D39*AT$3+$D$5*$E39*AT$3,IF($A39+$H$3*3=AT$7,$A$5*$B39*AT$3+$B$5*$C39*AT$3+$C$5*$D39*AT$3+$D$5*$E39*AT$3,IF($A39+$H$3*4=AT$7,$A$5*$B39*AT$3+$B$5*$C39*AT$3+$C$5*$D39*AT$3+$D$5*$E39*AT$3,IF($A39+$H$3*5=AT$7,$A$5*$B39*AT$3+$B$5*$C39*AT$3+$C$5*$D39*AT$3+$D$5*$E39*AT$3,IF($A39+$H$3*6=AT$7,$A$5*$B39*AT$3+$B$5*$C39*AT$3+$C$5*$D39*AT$3+$D$5*$E39*AT$3,IF($A39+$H$3*7=AT$7,$A$5*$B39*AT$3+$B$5*$C39*AT$3+$C$5*$D39*AT$3+$D$5*$E39*AT$3,IF($A39+$H$3*8=AT$7,$A$5*$B39*AT$3+$B$5*$C39*AT$3+$C$5*$D39*AT$3+$D$5*$E39*AT$3,IF($A39+$H$3*9=AT$7,$A$5*$B39*AT$3+$B$5*$C39*AT$3+$C$5*$D39*AT$3+$D$5*$E39*AT$3,IF($A39+$H$3*10=AT$7,$A$5*$B39*AT$3+$B$5*$C39*AT$3+$C$5*$D39*AT$3+$D$5*$E39*AT$3,IF($A39+$H$3*11=AT$7,AT$55*$B39*AT$3+AT$56*$C39*AT$3+AT$57*$D39*AT$3+AT$58*$E39*AT$3,IF($A39+$H$3*12=AT$7,AT$55*$B39*AT$3+AT$56*$C39*AT$3+AT$57*$D39*AT$3+AT$58*$E39*AT$3,IF($A39+$H$3*13=AT$7,AT$55*$B39*AT$3+AT$56*$C39*AT$3+AT$57*$D39*AT$3+AT$58*$E39*AT$3,IF($A39+$H$3*14=AT$7,AT$55*$B39*AT$3+AT$56*$C39*AT$3+AT$57*$D39*AT$3+AT$58*$E39*AT$3,IF($A39+$H$3*15=AT$7,AT$55*$B39*AT$3+AT$56*$C39*AT$3+AT$57*$D39*AT$3+AT$58*$E39*AT$3,IF($A39+$H$3*16=AT$7,AT$60*$B39*AT$3+AT$61*$C39*AT$3+AT$62*$D39*AT$3+AT$63*$E39*AT$3,IF($A39+$H$3*17=AT$7,AT$60*$B39*AT$3+AT$61*$C39*AT$3+AT$62*$D39*AT$3+AT$63*$E39*AT$3,IF($A39+$H$3*18=AT$7,AT$60*$B39*AT$3+AT$61*$C39*AT$3+AT$62*$D39*AT$3+AT$63*$E39*AT$3,IF($A39+$H$3*19=AT$7,AT$60*$B39*AT$3+AT$61*$C39*AT$3+AT$62*$D39*AT$3+AT$63*$E39*AT$3,IF($A39+$H$3*20=AT$7,AT$60*$B39*AT$3+AT$61*$C39*AT$3+AT$62*$D39*AT$3+AT$63*$E39*AT$3,IF($A39+$H$3*21=AT$7,AT$49*$B39*AT$3+AT$50*$C39*AT$3+AT$51*$D39*AT$3+AT$52*$E39*AT$3,IF($A39+$H$3*22=AT$7,AT$49*$B39*AT$3+AT$50*$C39*AT$3+AT$51*$D39*AT$3+AT$52*$E39*AT$3,IF($A39+$H$3*23=AT$7,AT$49*$B39*AT$3+AT$50*$C39*AT$3+AT$51*$D39*AT$3+AT$52*$E39*AT$3,IF($A39+$H$3*24=AT$7,AT$49*$B39*AT$3+AT$50*$C39*AT$3+AT$51*$D39*AT$3+AT$52*$E39*AT$3,IF($A39+$H$3*25=AT$7,AT$49*$B39*AT$3+AT$50*$C39*AT$3+AT$51*$D39*AT$3+AT$52*$E39*AT$3,IF($A39+$H$3*26=AT$7,AT$49*$B39*AT$3+AT$50*$C39*AT$3+AT$51*$D39*AT$3+AT$52*$E39*AT$3,IF($A39+$H$3*27=AT$7,AT$49*$B39*AT$3+AT$50*$C39*AT$3+AT$51*$D39*AT$3+AT$52*$E39*AT$3,IF($A39+$H$3*28=AT$7,AT$49*$B39*AT$3+AT$50*$C39*AT$3+AT$51*$D39*AT$3+AT$52*$E39*AT$3,IF($A39+$H$3*29=AT$7,AT$49*$B39*AT$3+AT$50*$C39*AT$3+AT$51*$D39*AT$3+AT$52*$E39*AT$3,IF($A39+$H$3*30=AT$7,AT$49*$B39*AT$3+AT$50*$C39*AT$3+AT$51*$D39*AT$3+AT$52*$E39*AT$3,IF($A39+$H$3*31=AT$7,AT$49*$B39*AT$3+AT$50*$C39*AT$3+AT$51*$D39*AT$3+AT$52*$E39*AT$3,IF($A39+$H$3*32=AT$7,AT$49*$B39*AT$3+AT$50*$C39*AT$3+AT$51*$D39*AT$3+AT$52*$E39*AT$3,IF($A39+$H$3*33=AT$7,AT$49*$B39*AT$3+AT$50*$C39*AT$3+AT$51*$D39*AT$3+AT$52*$E39*AT$3,IF($A39+$H$3*34=AT$7,AT$49*$B39*AT$3+AT$50*$C39*AT$3+AT$51*$D39*AT$3+AT$52*$E39*AT$3,IF($A39+$H$3*35=AT$7,AT$49*$B39*AT$3+AT$50*$C39*AT$3+AT$51*$D39*AT$3+AT$52*$E39*AT$3,IF($A39+$H$3*36=AT$7,AT$49*$B39*AT$3+AT$50*$C39*AT$3+AT$51*$D39*AT$3+AT$52*$E39*AT$3,IF($A39+$H$3*37=AT$7,AT$49*$B39*AT$3+AT$50*$C39*AT$3+AT$51*$D39*AT$3+AT$52*$E39*AT$3,IF($A39+$H$3*38=AT$7,AT$49*$B39*AT$3+AT$50*$C39*AT$3+AT$51*$D39*AT$3+AT$52*$E39*AT$3,IF($A39+$H$3*39=AT$7,AT$49*$B39*AT$3+AT$50*$C39*AT$3+AT$51*$D39*AT$3+AT$52*$E39*AT$3,IF($A39+$H$3*40=AT$7,AT$49*$B39*AT$3+AT$50*$C39*AT$3+AT$51*$D39*AT$3+AT$52*$E39*AT$3,0)))))))))))))))))))))))))))))))))))))))))</f>
        <v>513337.74887999997</v>
      </c>
      <c r="AU39" s="124">
        <f>IF($A39=AU$7,AU$49*$B39+AU$50*$C39+AU$51*$D39+AU$52*$E39,IF($A39+$H$3=AU$7,$A$5*$B39*AU$3+$B$5*$C39*AU$3+$C$5*$D39*AU$3+$D$5*$E39*AU$3,IF($A39+$H$3*2=AU$7,$A$5*$B39*AU$3+$B$5*$C39*AU$3+$C$5*$D39*AU$3+$D$5*$E39*AU$3,IF($A39+$H$3*3=AU$7,$A$5*$B39*AU$3+$B$5*$C39*AU$3+$C$5*$D39*AU$3+$D$5*$E39*AU$3,IF($A39+$H$3*4=AU$7,$A$5*$B39*AU$3+$B$5*$C39*AU$3+$C$5*$D39*AU$3+$D$5*$E39*AU$3,IF($A39+$H$3*5=AU$7,$A$5*$B39*AU$3+$B$5*$C39*AU$3+$C$5*$D39*AU$3+$D$5*$E39*AU$3,IF($A39+$H$3*6=AU$7,$A$5*$B39*AU$3+$B$5*$C39*AU$3+$C$5*$D39*AU$3+$D$5*$E39*AU$3,IF($A39+$H$3*7=AU$7,$A$5*$B39*AU$3+$B$5*$C39*AU$3+$C$5*$D39*AU$3+$D$5*$E39*AU$3,IF($A39+$H$3*8=AU$7,$A$5*$B39*AU$3+$B$5*$C39*AU$3+$C$5*$D39*AU$3+$D$5*$E39*AU$3,IF($A39+$H$3*9=AU$7,$A$5*$B39*AU$3+$B$5*$C39*AU$3+$C$5*$D39*AU$3+$D$5*$E39*AU$3,IF($A39+$H$3*10=AU$7,$A$5*$B39*AU$3+$B$5*$C39*AU$3+$C$5*$D39*AU$3+$D$5*$E39*AU$3,IF($A39+$H$3*11=AU$7,AU$55*$B39*AU$3+AU$56*$C39*AU$3+AU$57*$D39*AU$3+AU$58*$E39*AU$3,IF($A39+$H$3*12=AU$7,AU$55*$B39*AU$3+AU$56*$C39*AU$3+AU$57*$D39*AU$3+AU$58*$E39*AU$3,IF($A39+$H$3*13=AU$7,AU$55*$B39*AU$3+AU$56*$C39*AU$3+AU$57*$D39*AU$3+AU$58*$E39*AU$3,IF($A39+$H$3*14=AU$7,AU$55*$B39*AU$3+AU$56*$C39*AU$3+AU$57*$D39*AU$3+AU$58*$E39*AU$3,IF($A39+$H$3*15=AU$7,AU$55*$B39*AU$3+AU$56*$C39*AU$3+AU$57*$D39*AU$3+AU$58*$E39*AU$3,IF($A39+$H$3*16=AU$7,AU$60*$B39*AU$3+AU$61*$C39*AU$3+AU$62*$D39*AU$3+AU$63*$E39*AU$3,IF($A39+$H$3*17=AU$7,AU$60*$B39*AU$3+AU$61*$C39*AU$3+AU$62*$D39*AU$3+AU$63*$E39*AU$3,IF($A39+$H$3*18=AU$7,AU$60*$B39*AU$3+AU$61*$C39*AU$3+AU$62*$D39*AU$3+AU$63*$E39*AU$3,IF($A39+$H$3*19=AU$7,AU$60*$B39*AU$3+AU$61*$C39*AU$3+AU$62*$D39*AU$3+AU$63*$E39*AU$3,IF($A39+$H$3*20=AU$7,AU$60*$B39*AU$3+AU$61*$C39*AU$3+AU$62*$D39*AU$3+AU$63*$E39*AU$3,IF($A39+$H$3*21=AU$7,AU$49*$B39*AU$3+AU$50*$C39*AU$3+AU$51*$D39*AU$3+AU$52*$E39*AU$3,IF($A39+$H$3*22=AU$7,AU$49*$B39*AU$3+AU$50*$C39*AU$3+AU$51*$D39*AU$3+AU$52*$E39*AU$3,IF($A39+$H$3*23=AU$7,AU$49*$B39*AU$3+AU$50*$C39*AU$3+AU$51*$D39*AU$3+AU$52*$E39*AU$3,IF($A39+$H$3*24=AU$7,AU$49*$B39*AU$3+AU$50*$C39*AU$3+AU$51*$D39*AU$3+AU$52*$E39*AU$3,IF($A39+$H$3*25=AU$7,AU$49*$B39*AU$3+AU$50*$C39*AU$3+AU$51*$D39*AU$3+AU$52*$E39*AU$3,IF($A39+$H$3*26=AU$7,AU$49*$B39*AU$3+AU$50*$C39*AU$3+AU$51*$D39*AU$3+AU$52*$E39*AU$3,IF($A39+$H$3*27=AU$7,AU$49*$B39*AU$3+AU$50*$C39*AU$3+AU$51*$D39*AU$3+AU$52*$E39*AU$3,IF($A39+$H$3*28=AU$7,AU$49*$B39*AU$3+AU$50*$C39*AU$3+AU$51*$D39*AU$3+AU$52*$E39*AU$3,IF($A39+$H$3*29=AU$7,AU$49*$B39*AU$3+AU$50*$C39*AU$3+AU$51*$D39*AU$3+AU$52*$E39*AU$3,IF($A39+$H$3*30=AU$7,AU$49*$B39*AU$3+AU$50*$C39*AU$3+AU$51*$D39*AU$3+AU$52*$E39*AU$3,IF($A39+$H$3*31=AU$7,AU$49*$B39*AU$3+AU$50*$C39*AU$3+AU$51*$D39*AU$3+AU$52*$E39*AU$3,IF($A39+$H$3*32=AU$7,AU$49*$B39*AU$3+AU$50*$C39*AU$3+AU$51*$D39*AU$3+AU$52*$E39*AU$3,IF($A39+$H$3*33=AU$7,AU$49*$B39*AU$3+AU$50*$C39*AU$3+AU$51*$D39*AU$3+AU$52*$E39*AU$3,IF($A39+$H$3*34=AU$7,AU$49*$B39*AU$3+AU$50*$C39*AU$3+AU$51*$D39*AU$3+AU$52*$E39*AU$3,IF($A39+$H$3*35=AU$7,AU$49*$B39*AU$3+AU$50*$C39*AU$3+AU$51*$D39*AU$3+AU$52*$E39*AU$3,IF($A39+$H$3*36=AU$7,AU$49*$B39*AU$3+AU$50*$C39*AU$3+AU$51*$D39*AU$3+AU$52*$E39*AU$3,IF($A39+$H$3*37=AU$7,AU$49*$B39*AU$3+AU$50*$C39*AU$3+AU$51*$D39*AU$3+AU$52*$E39*AU$3,IF($A39+$H$3*38=AU$7,AU$49*$B39*AU$3+AU$50*$C39*AU$3+AU$51*$D39*AU$3+AU$52*$E39*AU$3,IF($A39+$H$3*39=AU$7,AU$49*$B39*AU$3+AU$50*$C39*AU$3+AU$51*$D39*AU$3+AU$52*$E39*AU$3,IF($A39+$H$3*40=AU$7,AU$49*$B39*AU$3+AU$50*$C39*AU$3+AU$51*$D39*AU$3+AU$52*$E39*AU$3,0)))))))))))))))))))))))))))))))))))))))))*0</f>
        <v>0</v>
      </c>
      <c r="AV39" s="124">
        <f>IF($A39=AV$7,AV$49*$B39+AV$50*$C39+AV$51*$D39+AV$52*$E39,IF($A39+$H$3=AV$7,$A$5*$B39*AV$3+$B$5*$C39*AV$3+$C$5*$D39*AV$3+$D$5*$E39*AV$3,IF($A39+$H$3*2=AV$7,$A$5*$B39*AV$3+$B$5*$C39*AV$3+$C$5*$D39*AV$3+$D$5*$E39*AV$3,IF($A39+$H$3*3=AV$7,$A$5*$B39*AV$3+$B$5*$C39*AV$3+$C$5*$D39*AV$3+$D$5*$E39*AV$3,IF($A39+$H$3*4=AV$7,$A$5*$B39*AV$3+$B$5*$C39*AV$3+$C$5*$D39*AV$3+$D$5*$E39*AV$3,IF($A39+$H$3*5=AV$7,$A$5*$B39*AV$3+$B$5*$C39*AV$3+$C$5*$D39*AV$3+$D$5*$E39*AV$3,IF($A39+$H$3*6=AV$7,$A$5*$B39*AV$3+$B$5*$C39*AV$3+$C$5*$D39*AV$3+$D$5*$E39*AV$3,IF($A39+$H$3*7=AV$7,$A$5*$B39*AV$3+$B$5*$C39*AV$3+$C$5*$D39*AV$3+$D$5*$E39*AV$3,IF($A39+$H$3*8=AV$7,$A$5*$B39*AV$3+$B$5*$C39*AV$3+$C$5*$D39*AV$3+$D$5*$E39*AV$3,IF($A39+$H$3*9=AV$7,$A$5*$B39*AV$3+$B$5*$C39*AV$3+$C$5*$D39*AV$3+$D$5*$E39*AV$3,IF($A39+$H$3*10=AV$7,$A$5*$B39*AV$3+$B$5*$C39*AV$3+$C$5*$D39*AV$3+$D$5*$E39*AV$3,IF($A39+$H$3*11=AV$7,AV$55*$B39*AV$3+AV$56*$C39*AV$3+AV$57*$D39*AV$3+AV$58*$E39*AV$3,IF($A39+$H$3*12=AV$7,AV$55*$B39*AV$3+AV$56*$C39*AV$3+AV$57*$D39*AV$3+AV$58*$E39*AV$3,IF($A39+$H$3*13=AV$7,AV$55*$B39*AV$3+AV$56*$C39*AV$3+AV$57*$D39*AV$3+AV$58*$E39*AV$3,IF($A39+$H$3*14=AV$7,AV$55*$B39*AV$3+AV$56*$C39*AV$3+AV$57*$D39*AV$3+AV$58*$E39*AV$3,IF($A39+$H$3*15=AV$7,AV$55*$B39*AV$3+AV$56*$C39*AV$3+AV$57*$D39*AV$3+AV$58*$E39*AV$3,IF($A39+$H$3*16=AV$7,AV$60*$B39*AV$3+AV$61*$C39*AV$3+AV$62*$D39*AV$3+AV$63*$E39*AV$3,IF($A39+$H$3*17=AV$7,AV$60*$B39*AV$3+AV$61*$C39*AV$3+AV$62*$D39*AV$3+AV$63*$E39*AV$3,IF($A39+$H$3*18=AV$7,AV$60*$B39*AV$3+AV$61*$C39*AV$3+AV$62*$D39*AV$3+AV$63*$E39*AV$3,IF($A39+$H$3*19=AV$7,AV$60*$B39*AV$3+AV$61*$C39*AV$3+AV$62*$D39*AV$3+AV$63*$E39*AV$3,IF($A39+$H$3*20=AV$7,AV$60*$B39*AV$3+AV$61*$C39*AV$3+AV$62*$D39*AV$3+AV$63*$E39*AV$3,IF($A39+$H$3*21=AV$7,AV$49*$B39*AV$3+AV$50*$C39*AV$3+AV$51*$D39*AV$3+AV$52*$E39*AV$3,IF($A39+$H$3*22=AV$7,AV$49*$B39*AV$3+AV$50*$C39*AV$3+AV$51*$D39*AV$3+AV$52*$E39*AV$3,IF($A39+$H$3*23=AV$7,AV$49*$B39*AV$3+AV$50*$C39*AV$3+AV$51*$D39*AV$3+AV$52*$E39*AV$3,IF($A39+$H$3*24=AV$7,AV$49*$B39*AV$3+AV$50*$C39*AV$3+AV$51*$D39*AV$3+AV$52*$E39*AV$3,IF($A39+$H$3*25=AV$7,AV$49*$B39*AV$3+AV$50*$C39*AV$3+AV$51*$D39*AV$3+AV$52*$E39*AV$3,IF($A39+$H$3*26=AV$7,AV$49*$B39*AV$3+AV$50*$C39*AV$3+AV$51*$D39*AV$3+AV$52*$E39*AV$3,IF($A39+$H$3*27=AV$7,AV$49*$B39*AV$3+AV$50*$C39*AV$3+AV$51*$D39*AV$3+AV$52*$E39*AV$3,IF($A39+$H$3*28=AV$7,AV$49*$B39*AV$3+AV$50*$C39*AV$3+AV$51*$D39*AV$3+AV$52*$E39*AV$3,IF($A39+$H$3*29=AV$7,AV$49*$B39*AV$3+AV$50*$C39*AV$3+AV$51*$D39*AV$3+AV$52*$E39*AV$3,IF($A39+$H$3*30=AV$7,AV$49*$B39*AV$3+AV$50*$C39*AV$3+AV$51*$D39*AV$3+AV$52*$E39*AV$3,IF($A39+$H$3*31=AV$7,AV$49*$B39*AV$3+AV$50*$C39*AV$3+AV$51*$D39*AV$3+AV$52*$E39*AV$3,IF($A39+$H$3*32=AV$7,AV$49*$B39*AV$3+AV$50*$C39*AV$3+AV$51*$D39*AV$3+AV$52*$E39*AV$3,IF($A39+$H$3*33=AV$7,AV$49*$B39*AV$3+AV$50*$C39*AV$3+AV$51*$D39*AV$3+AV$52*$E39*AV$3,IF($A39+$H$3*34=AV$7,AV$49*$B39*AV$3+AV$50*$C39*AV$3+AV$51*$D39*AV$3+AV$52*$E39*AV$3,IF($A39+$H$3*35=AV$7,AV$49*$B39*AV$3+AV$50*$C39*AV$3+AV$51*$D39*AV$3+AV$52*$E39*AV$3,IF($A39+$H$3*36=AV$7,AV$49*$B39*AV$3+AV$50*$C39*AV$3+AV$51*$D39*AV$3+AV$52*$E39*AV$3,IF($A39+$H$3*37=AV$7,AV$49*$B39*AV$3+AV$50*$C39*AV$3+AV$51*$D39*AV$3+AV$52*$E39*AV$3,IF($A39+$H$3*38=AV$7,AV$49*$B39*AV$3+AV$50*$C39*AV$3+AV$51*$D39*AV$3+AV$52*$E39*AV$3,IF($A39+$H$3*39=AV$7,AV$49*$B39*AV$3+AV$50*$C39*AV$3+AV$51*$D39*AV$3+AV$52*$E39*AV$3,IF($A39+$H$3*40=AV$7,AV$49*$B39*AV$3+AV$50*$C39*AV$3+AV$51*$D39*AV$3+AV$52*$E39*AV$3,0)))))))))))))))))))))))))))))))))))))))))*0</f>
        <v>0</v>
      </c>
      <c r="AW39" s="124">
        <f>IF($A39=AW$7,AW$49*$B39+AW$50*$C39+AW$51*$D39+AW$52*$E39,IF($A39+$H$3=AW$7,$A$5*$B39*AW$3+$B$5*$C39*AW$3+$C$5*$D39*AW$3+$D$5*$E39*AW$3,IF($A39+$H$3*2=AW$7,$A$5*$B39*AW$3+$B$5*$C39*AW$3+$C$5*$D39*AW$3+$D$5*$E39*AW$3,IF($A39+$H$3*3=AW$7,$A$5*$B39*AW$3+$B$5*$C39*AW$3+$C$5*$D39*AW$3+$D$5*$E39*AW$3,IF($A39+$H$3*4=AW$7,$A$5*$B39*AW$3+$B$5*$C39*AW$3+$C$5*$D39*AW$3+$D$5*$E39*AW$3,IF($A39+$H$3*5=AW$7,$A$5*$B39*AW$3+$B$5*$C39*AW$3+$C$5*$D39*AW$3+$D$5*$E39*AW$3,IF($A39+$H$3*6=AW$7,$A$5*$B39*AW$3+$B$5*$C39*AW$3+$C$5*$D39*AW$3+$D$5*$E39*AW$3,IF($A39+$H$3*7=AW$7,$A$5*$B39*AW$3+$B$5*$C39*AW$3+$C$5*$D39*AW$3+$D$5*$E39*AW$3,IF($A39+$H$3*8=AW$7,$A$5*$B39*AW$3+$B$5*$C39*AW$3+$C$5*$D39*AW$3+$D$5*$E39*AW$3,IF($A39+$H$3*9=AW$7,$A$5*$B39*AW$3+$B$5*$C39*AW$3+$C$5*$D39*AW$3+$D$5*$E39*AW$3,IF($A39+$H$3*10=AW$7,$A$5*$B39*AW$3+$B$5*$C39*AW$3+$C$5*$D39*AW$3+$D$5*$E39*AW$3,IF($A39+$H$3*11=AW$7,AW$55*$B39*AW$3+AW$56*$C39*AW$3+AW$57*$D39*AW$3+AW$58*$E39*AW$3,IF($A39+$H$3*12=AW$7,AW$55*$B39*AW$3+AW$56*$C39*AW$3+AW$57*$D39*AW$3+AW$58*$E39*AW$3,IF($A39+$H$3*13=AW$7,AW$55*$B39*AW$3+AW$56*$C39*AW$3+AW$57*$D39*AW$3+AW$58*$E39*AW$3,IF($A39+$H$3*14=AW$7,AW$55*$B39*AW$3+AW$56*$C39*AW$3+AW$57*$D39*AW$3+AW$58*$E39*AW$3,IF($A39+$H$3*15=AW$7,AW$55*$B39*AW$3+AW$56*$C39*AW$3+AW$57*$D39*AW$3+AW$58*$E39*AW$3,IF($A39+$H$3*16=AW$7,AW$60*$B39*AW$3+AW$61*$C39*AW$3+AW$62*$D39*AW$3+AW$63*$E39*AW$3,IF($A39+$H$3*17=AW$7,AW$60*$B39*AW$3+AW$61*$C39*AW$3+AW$62*$D39*AW$3+AW$63*$E39*AW$3,IF($A39+$H$3*18=AW$7,AW$60*$B39*AW$3+AW$61*$C39*AW$3+AW$62*$D39*AW$3+AW$63*$E39*AW$3,IF($A39+$H$3*19=AW$7,AW$60*$B39*AW$3+AW$61*$C39*AW$3+AW$62*$D39*AW$3+AW$63*$E39*AW$3,IF($A39+$H$3*20=AW$7,AW$60*$B39*AW$3+AW$61*$C39*AW$3+AW$62*$D39*AW$3+AW$63*$E39*AW$3,IF($A39+$H$3*21=AW$7,AW$49*$B39*AW$3+AW$50*$C39*AW$3+AW$51*$D39*AW$3+AW$52*$E39*AW$3,IF($A39+$H$3*22=AW$7,AW$49*$B39*AW$3+AW$50*$C39*AW$3+AW$51*$D39*AW$3+AW$52*$E39*AW$3,IF($A39+$H$3*23=AW$7,AW$49*$B39*AW$3+AW$50*$C39*AW$3+AW$51*$D39*AW$3+AW$52*$E39*AW$3,IF($A39+$H$3*24=AW$7,AW$49*$B39*AW$3+AW$50*$C39*AW$3+AW$51*$D39*AW$3+AW$52*$E39*AW$3,IF($A39+$H$3*25=AW$7,AW$49*$B39*AW$3+AW$50*$C39*AW$3+AW$51*$D39*AW$3+AW$52*$E39*AW$3,IF($A39+$H$3*26=AW$7,AW$49*$B39*AW$3+AW$50*$C39*AW$3+AW$51*$D39*AW$3+AW$52*$E39*AW$3,IF($A39+$H$3*27=AW$7,AW$49*$B39*AW$3+AW$50*$C39*AW$3+AW$51*$D39*AW$3+AW$52*$E39*AW$3,IF($A39+$H$3*28=AW$7,AW$49*$B39*AW$3+AW$50*$C39*AW$3+AW$51*$D39*AW$3+AW$52*$E39*AW$3,IF($A39+$H$3*29=AW$7,AW$49*$B39*AW$3+AW$50*$C39*AW$3+AW$51*$D39*AW$3+AW$52*$E39*AW$3,IF($A39+$H$3*30=AW$7,AW$49*$B39*AW$3+AW$50*$C39*AW$3+AW$51*$D39*AW$3+AW$52*$E39*AW$3,IF($A39+$H$3*31=AW$7,AW$49*$B39*AW$3+AW$50*$C39*AW$3+AW$51*$D39*AW$3+AW$52*$E39*AW$3,IF($A39+$H$3*32=AW$7,AW$49*$B39*AW$3+AW$50*$C39*AW$3+AW$51*$D39*AW$3+AW$52*$E39*AW$3,IF($A39+$H$3*33=AW$7,AW$49*$B39*AW$3+AW$50*$C39*AW$3+AW$51*$D39*AW$3+AW$52*$E39*AW$3,IF($A39+$H$3*34=AW$7,AW$49*$B39*AW$3+AW$50*$C39*AW$3+AW$51*$D39*AW$3+AW$52*$E39*AW$3,IF($A39+$H$3*35=AW$7,AW$49*$B39*AW$3+AW$50*$C39*AW$3+AW$51*$D39*AW$3+AW$52*$E39*AW$3,IF($A39+$H$3*36=AW$7,AW$49*$B39*AW$3+AW$50*$C39*AW$3+AW$51*$D39*AW$3+AW$52*$E39*AW$3,IF($A39+$H$3*37=AW$7,AW$49*$B39*AW$3+AW$50*$C39*AW$3+AW$51*$D39*AW$3+AW$52*$E39*AW$3,IF($A39+$H$3*38=AW$7,AW$49*$B39*AW$3+AW$50*$C39*AW$3+AW$51*$D39*AW$3+AW$52*$E39*AW$3,IF($A39+$H$3*39=AW$7,AW$49*$B39*AW$3+AW$50*$C39*AW$3+AW$51*$D39*AW$3+AW$52*$E39*AW$3,IF($A39+$H$3*40=AW$7,AW$49*$B39*AW$3+AW$50*$C39*AW$3+AW$51*$D39*AW$3+AW$52*$E39*AW$3,0)))))))))))))))))))))))))))))))))))))))))*0</f>
        <v>0</v>
      </c>
      <c r="AX39" s="180">
        <f t="shared" si="1"/>
        <v>513337.74887999997</v>
      </c>
    </row>
    <row r="40" spans="1:50" x14ac:dyDescent="0.2">
      <c r="A40" s="175">
        <f>'QUANTITIES - ALT 2'!A36</f>
        <v>2053</v>
      </c>
      <c r="B40" s="181">
        <f>'QUANTITIES - ALT 1'!L36</f>
        <v>1046</v>
      </c>
      <c r="C40" s="181">
        <f>'QUANTITIES - ALT 1'!M36</f>
        <v>130</v>
      </c>
      <c r="D40" s="181">
        <f>'QUANTITIES - ALT 1'!N36</f>
        <v>34</v>
      </c>
      <c r="E40" s="181">
        <f>'QUANTITIES - ALT 1'!O36</f>
        <v>10</v>
      </c>
      <c r="F40" s="177">
        <f t="shared" si="2"/>
        <v>1220</v>
      </c>
      <c r="G40" s="171"/>
      <c r="H40" s="182">
        <f t="shared" si="11"/>
        <v>437228.84098400001</v>
      </c>
      <c r="I40" s="181">
        <f t="shared" si="12"/>
        <v>52833.144519999994</v>
      </c>
      <c r="J40" s="181">
        <f t="shared" si="13"/>
        <v>18091.920335999996</v>
      </c>
      <c r="K40" s="181">
        <f t="shared" si="14"/>
        <v>5183.8430399999997</v>
      </c>
      <c r="L40" s="183">
        <f t="shared" si="4"/>
        <v>513337.74887999997</v>
      </c>
      <c r="N40" s="158">
        <f t="shared" si="56"/>
        <v>0</v>
      </c>
      <c r="O40" s="158">
        <f t="shared" si="56"/>
        <v>0</v>
      </c>
      <c r="P40" s="158">
        <f t="shared" si="56"/>
        <v>0</v>
      </c>
      <c r="Q40" s="124">
        <f t="shared" si="56"/>
        <v>0</v>
      </c>
      <c r="R40" s="124">
        <f t="shared" si="8"/>
        <v>0</v>
      </c>
      <c r="S40" s="124">
        <f t="shared" si="15"/>
        <v>0</v>
      </c>
      <c r="T40" s="124">
        <f t="shared" si="18"/>
        <v>0</v>
      </c>
      <c r="U40" s="124">
        <f t="shared" si="21"/>
        <v>0</v>
      </c>
      <c r="V40" s="124">
        <f t="shared" si="24"/>
        <v>0</v>
      </c>
      <c r="W40" s="124">
        <f t="shared" si="27"/>
        <v>0</v>
      </c>
      <c r="X40" s="124">
        <f t="shared" si="30"/>
        <v>0</v>
      </c>
      <c r="Y40" s="124">
        <f t="shared" si="32"/>
        <v>0</v>
      </c>
      <c r="Z40" s="124">
        <f t="shared" si="34"/>
        <v>0</v>
      </c>
      <c r="AA40" s="124">
        <f t="shared" si="36"/>
        <v>0</v>
      </c>
      <c r="AB40" s="124">
        <f t="shared" si="38"/>
        <v>0</v>
      </c>
      <c r="AC40" s="124">
        <f t="shared" si="40"/>
        <v>0</v>
      </c>
      <c r="AD40" s="124">
        <f t="shared" si="42"/>
        <v>0</v>
      </c>
      <c r="AE40" s="124">
        <f t="shared" si="44"/>
        <v>0</v>
      </c>
      <c r="AF40" s="124">
        <f t="shared" si="46"/>
        <v>0</v>
      </c>
      <c r="AG40" s="124">
        <f t="shared" si="48"/>
        <v>0</v>
      </c>
      <c r="AH40" s="124">
        <f t="shared" si="50"/>
        <v>0</v>
      </c>
      <c r="AI40" s="124">
        <f t="shared" si="52"/>
        <v>0</v>
      </c>
      <c r="AJ40" s="124">
        <f t="shared" si="54"/>
        <v>0</v>
      </c>
      <c r="AK40" s="124">
        <f t="shared" si="57"/>
        <v>0</v>
      </c>
      <c r="AL40" s="124">
        <f t="shared" si="59"/>
        <v>0</v>
      </c>
      <c r="AM40" s="124">
        <f t="shared" si="61"/>
        <v>0</v>
      </c>
      <c r="AN40" s="124">
        <f t="shared" si="63"/>
        <v>0</v>
      </c>
      <c r="AO40" s="124">
        <f t="shared" si="65"/>
        <v>0</v>
      </c>
      <c r="AP40" s="124">
        <f t="shared" si="67"/>
        <v>0</v>
      </c>
      <c r="AQ40" s="124">
        <f t="shared" si="69"/>
        <v>0</v>
      </c>
      <c r="AR40" s="124">
        <f t="shared" si="71"/>
        <v>0</v>
      </c>
      <c r="AS40" s="124">
        <f t="shared" si="72"/>
        <v>0</v>
      </c>
      <c r="AT40" s="124">
        <f t="shared" si="73"/>
        <v>0</v>
      </c>
      <c r="AU40" s="124">
        <f t="shared" ref="AU40:AU45" si="74">IF($A40=AU$7,AU$49*$B40+AU$50*$C40+AU$51*$D40+AU$52*$E40,IF($A40+$H$3=AU$7,$A$5*$B40*AU$3+$B$5*$C40*AU$3+$C$5*$D40*AU$3+$D$5*$E40*AU$3,IF($A40+$H$3*2=AU$7,$A$5*$B40*AU$3+$B$5*$C40*AU$3+$C$5*$D40*AU$3+$D$5*$E40*AU$3,IF($A40+$H$3*3=AU$7,$A$5*$B40*AU$3+$B$5*$C40*AU$3+$C$5*$D40*AU$3+$D$5*$E40*AU$3,IF($A40+$H$3*4=AU$7,$A$5*$B40*AU$3+$B$5*$C40*AU$3+$C$5*$D40*AU$3+$D$5*$E40*AU$3,IF($A40+$H$3*5=AU$7,$A$5*$B40*AU$3+$B$5*$C40*AU$3+$C$5*$D40*AU$3+$D$5*$E40*AU$3,IF($A40+$H$3*6=AU$7,$A$5*$B40*AU$3+$B$5*$C40*AU$3+$C$5*$D40*AU$3+$D$5*$E40*AU$3,IF($A40+$H$3*7=AU$7,$A$5*$B40*AU$3+$B$5*$C40*AU$3+$C$5*$D40*AU$3+$D$5*$E40*AU$3,IF($A40+$H$3*8=AU$7,$A$5*$B40*AU$3+$B$5*$C40*AU$3+$C$5*$D40*AU$3+$D$5*$E40*AU$3,IF($A40+$H$3*9=AU$7,$A$5*$B40*AU$3+$B$5*$C40*AU$3+$C$5*$D40*AU$3+$D$5*$E40*AU$3,IF($A40+$H$3*10=AU$7,$A$5*$B40*AU$3+$B$5*$C40*AU$3+$C$5*$D40*AU$3+$D$5*$E40*AU$3,IF($A40+$H$3*11=AU$7,AU$55*$B40*AU$3+AU$56*$C40*AU$3+AU$57*$D40*AU$3+AU$58*$E40*AU$3,IF($A40+$H$3*12=AU$7,AU$55*$B40*AU$3+AU$56*$C40*AU$3+AU$57*$D40*AU$3+AU$58*$E40*AU$3,IF($A40+$H$3*13=AU$7,AU$55*$B40*AU$3+AU$56*$C40*AU$3+AU$57*$D40*AU$3+AU$58*$E40*AU$3,IF($A40+$H$3*14=AU$7,AU$55*$B40*AU$3+AU$56*$C40*AU$3+AU$57*$D40*AU$3+AU$58*$E40*AU$3,IF($A40+$H$3*15=AU$7,AU$55*$B40*AU$3+AU$56*$C40*AU$3+AU$57*$D40*AU$3+AU$58*$E40*AU$3,IF($A40+$H$3*16=AU$7,AU$60*$B40*AU$3+AU$61*$C40*AU$3+AU$62*$D40*AU$3+AU$63*$E40*AU$3,IF($A40+$H$3*17=AU$7,AU$60*$B40*AU$3+AU$61*$C40*AU$3+AU$62*$D40*AU$3+AU$63*$E40*AU$3,IF($A40+$H$3*18=AU$7,AU$60*$B40*AU$3+AU$61*$C40*AU$3+AU$62*$D40*AU$3+AU$63*$E40*AU$3,IF($A40+$H$3*19=AU$7,AU$60*$B40*AU$3+AU$61*$C40*AU$3+AU$62*$D40*AU$3+AU$63*$E40*AU$3,IF($A40+$H$3*20=AU$7,AU$60*$B40*AU$3+AU$61*$C40*AU$3+AU$62*$D40*AU$3+AU$63*$E40*AU$3,IF($A40+$H$3*21=AU$7,AU$49*$B40*AU$3+AU$50*$C40*AU$3+AU$51*$D40*AU$3+AU$52*$E40*AU$3,IF($A40+$H$3*22=AU$7,AU$49*$B40*AU$3+AU$50*$C40*AU$3+AU$51*$D40*AU$3+AU$52*$E40*AU$3,IF($A40+$H$3*23=AU$7,AU$49*$B40*AU$3+AU$50*$C40*AU$3+AU$51*$D40*AU$3+AU$52*$E40*AU$3,IF($A40+$H$3*24=AU$7,AU$49*$B40*AU$3+AU$50*$C40*AU$3+AU$51*$D40*AU$3+AU$52*$E40*AU$3,IF($A40+$H$3*25=AU$7,AU$49*$B40*AU$3+AU$50*$C40*AU$3+AU$51*$D40*AU$3+AU$52*$E40*AU$3,IF($A40+$H$3*26=AU$7,AU$49*$B40*AU$3+AU$50*$C40*AU$3+AU$51*$D40*AU$3+AU$52*$E40*AU$3,IF($A40+$H$3*27=AU$7,AU$49*$B40*AU$3+AU$50*$C40*AU$3+AU$51*$D40*AU$3+AU$52*$E40*AU$3,IF($A40+$H$3*28=AU$7,AU$49*$B40*AU$3+AU$50*$C40*AU$3+AU$51*$D40*AU$3+AU$52*$E40*AU$3,IF($A40+$H$3*29=AU$7,AU$49*$B40*AU$3+AU$50*$C40*AU$3+AU$51*$D40*AU$3+AU$52*$E40*AU$3,IF($A40+$H$3*30=AU$7,AU$49*$B40*AU$3+AU$50*$C40*AU$3+AU$51*$D40*AU$3+AU$52*$E40*AU$3,IF($A40+$H$3*31=AU$7,AU$49*$B40*AU$3+AU$50*$C40*AU$3+AU$51*$D40*AU$3+AU$52*$E40*AU$3,IF($A40+$H$3*32=AU$7,AU$49*$B40*AU$3+AU$50*$C40*AU$3+AU$51*$D40*AU$3+AU$52*$E40*AU$3,IF($A40+$H$3*33=AU$7,AU$49*$B40*AU$3+AU$50*$C40*AU$3+AU$51*$D40*AU$3+AU$52*$E40*AU$3,IF($A40+$H$3*34=AU$7,AU$49*$B40*AU$3+AU$50*$C40*AU$3+AU$51*$D40*AU$3+AU$52*$E40*AU$3,IF($A40+$H$3*35=AU$7,AU$49*$B40*AU$3+AU$50*$C40*AU$3+AU$51*$D40*AU$3+AU$52*$E40*AU$3,IF($A40+$H$3*36=AU$7,AU$49*$B40*AU$3+AU$50*$C40*AU$3+AU$51*$D40*AU$3+AU$52*$E40*AU$3,IF($A40+$H$3*37=AU$7,AU$49*$B40*AU$3+AU$50*$C40*AU$3+AU$51*$D40*AU$3+AU$52*$E40*AU$3,IF($A40+$H$3*38=AU$7,AU$49*$B40*AU$3+AU$50*$C40*AU$3+AU$51*$D40*AU$3+AU$52*$E40*AU$3,IF($A40+$H$3*39=AU$7,AU$49*$B40*AU$3+AU$50*$C40*AU$3+AU$51*$D40*AU$3+AU$52*$E40*AU$3,IF($A40+$H$3*40=AU$7,AU$49*$B40*AU$3+AU$50*$C40*AU$3+AU$51*$D40*AU$3+AU$52*$E40*AU$3,0)))))))))))))))))))))))))))))))))))))))))</f>
        <v>513337.74887999997</v>
      </c>
      <c r="AV40" s="124">
        <f>IF($A40=AV$7,AV$49*$B40+AV$50*$C40+AV$51*$D40+AV$52*$E40,IF($A40+$H$3=AV$7,$A$5*$B40*AV$3+$B$5*$C40*AV$3+$C$5*$D40*AV$3+$D$5*$E40*AV$3,IF($A40+$H$3*2=AV$7,$A$5*$B40*AV$3+$B$5*$C40*AV$3+$C$5*$D40*AV$3+$D$5*$E40*AV$3,IF($A40+$H$3*3=AV$7,$A$5*$B40*AV$3+$B$5*$C40*AV$3+$C$5*$D40*AV$3+$D$5*$E40*AV$3,IF($A40+$H$3*4=AV$7,$A$5*$B40*AV$3+$B$5*$C40*AV$3+$C$5*$D40*AV$3+$D$5*$E40*AV$3,IF($A40+$H$3*5=AV$7,$A$5*$B40*AV$3+$B$5*$C40*AV$3+$C$5*$D40*AV$3+$D$5*$E40*AV$3,IF($A40+$H$3*6=AV$7,$A$5*$B40*AV$3+$B$5*$C40*AV$3+$C$5*$D40*AV$3+$D$5*$E40*AV$3,IF($A40+$H$3*7=AV$7,$A$5*$B40*AV$3+$B$5*$C40*AV$3+$C$5*$D40*AV$3+$D$5*$E40*AV$3,IF($A40+$H$3*8=AV$7,$A$5*$B40*AV$3+$B$5*$C40*AV$3+$C$5*$D40*AV$3+$D$5*$E40*AV$3,IF($A40+$H$3*9=AV$7,$A$5*$B40*AV$3+$B$5*$C40*AV$3+$C$5*$D40*AV$3+$D$5*$E40*AV$3,IF($A40+$H$3*10=AV$7,$A$5*$B40*AV$3+$B$5*$C40*AV$3+$C$5*$D40*AV$3+$D$5*$E40*AV$3,IF($A40+$H$3*11=AV$7,AV$55*$B40*AV$3+AV$56*$C40*AV$3+AV$57*$D40*AV$3+AV$58*$E40*AV$3,IF($A40+$H$3*12=AV$7,AV$55*$B40*AV$3+AV$56*$C40*AV$3+AV$57*$D40*AV$3+AV$58*$E40*AV$3,IF($A40+$H$3*13=AV$7,AV$55*$B40*AV$3+AV$56*$C40*AV$3+AV$57*$D40*AV$3+AV$58*$E40*AV$3,IF($A40+$H$3*14=AV$7,AV$55*$B40*AV$3+AV$56*$C40*AV$3+AV$57*$D40*AV$3+AV$58*$E40*AV$3,IF($A40+$H$3*15=AV$7,AV$55*$B40*AV$3+AV$56*$C40*AV$3+AV$57*$D40*AV$3+AV$58*$E40*AV$3,IF($A40+$H$3*16=AV$7,AV$60*$B40*AV$3+AV$61*$C40*AV$3+AV$62*$D40*AV$3+AV$63*$E40*AV$3,IF($A40+$H$3*17=AV$7,AV$60*$B40*AV$3+AV$61*$C40*AV$3+AV$62*$D40*AV$3+AV$63*$E40*AV$3,IF($A40+$H$3*18=AV$7,AV$60*$B40*AV$3+AV$61*$C40*AV$3+AV$62*$D40*AV$3+AV$63*$E40*AV$3,IF($A40+$H$3*19=AV$7,AV$60*$B40*AV$3+AV$61*$C40*AV$3+AV$62*$D40*AV$3+AV$63*$E40*AV$3,IF($A40+$H$3*20=AV$7,AV$60*$B40*AV$3+AV$61*$C40*AV$3+AV$62*$D40*AV$3+AV$63*$E40*AV$3,IF($A40+$H$3*21=AV$7,AV$49*$B40*AV$3+AV$50*$C40*AV$3+AV$51*$D40*AV$3+AV$52*$E40*AV$3,IF($A40+$H$3*22=AV$7,AV$49*$B40*AV$3+AV$50*$C40*AV$3+AV$51*$D40*AV$3+AV$52*$E40*AV$3,IF($A40+$H$3*23=AV$7,AV$49*$B40*AV$3+AV$50*$C40*AV$3+AV$51*$D40*AV$3+AV$52*$E40*AV$3,IF($A40+$H$3*24=AV$7,AV$49*$B40*AV$3+AV$50*$C40*AV$3+AV$51*$D40*AV$3+AV$52*$E40*AV$3,IF($A40+$H$3*25=AV$7,AV$49*$B40*AV$3+AV$50*$C40*AV$3+AV$51*$D40*AV$3+AV$52*$E40*AV$3,IF($A40+$H$3*26=AV$7,AV$49*$B40*AV$3+AV$50*$C40*AV$3+AV$51*$D40*AV$3+AV$52*$E40*AV$3,IF($A40+$H$3*27=AV$7,AV$49*$B40*AV$3+AV$50*$C40*AV$3+AV$51*$D40*AV$3+AV$52*$E40*AV$3,IF($A40+$H$3*28=AV$7,AV$49*$B40*AV$3+AV$50*$C40*AV$3+AV$51*$D40*AV$3+AV$52*$E40*AV$3,IF($A40+$H$3*29=AV$7,AV$49*$B40*AV$3+AV$50*$C40*AV$3+AV$51*$D40*AV$3+AV$52*$E40*AV$3,IF($A40+$H$3*30=AV$7,AV$49*$B40*AV$3+AV$50*$C40*AV$3+AV$51*$D40*AV$3+AV$52*$E40*AV$3,IF($A40+$H$3*31=AV$7,AV$49*$B40*AV$3+AV$50*$C40*AV$3+AV$51*$D40*AV$3+AV$52*$E40*AV$3,IF($A40+$H$3*32=AV$7,AV$49*$B40*AV$3+AV$50*$C40*AV$3+AV$51*$D40*AV$3+AV$52*$E40*AV$3,IF($A40+$H$3*33=AV$7,AV$49*$B40*AV$3+AV$50*$C40*AV$3+AV$51*$D40*AV$3+AV$52*$E40*AV$3,IF($A40+$H$3*34=AV$7,AV$49*$B40*AV$3+AV$50*$C40*AV$3+AV$51*$D40*AV$3+AV$52*$E40*AV$3,IF($A40+$H$3*35=AV$7,AV$49*$B40*AV$3+AV$50*$C40*AV$3+AV$51*$D40*AV$3+AV$52*$E40*AV$3,IF($A40+$H$3*36=AV$7,AV$49*$B40*AV$3+AV$50*$C40*AV$3+AV$51*$D40*AV$3+AV$52*$E40*AV$3,IF($A40+$H$3*37=AV$7,AV$49*$B40*AV$3+AV$50*$C40*AV$3+AV$51*$D40*AV$3+AV$52*$E40*AV$3,IF($A40+$H$3*38=AV$7,AV$49*$B40*AV$3+AV$50*$C40*AV$3+AV$51*$D40*AV$3+AV$52*$E40*AV$3,IF($A40+$H$3*39=AV$7,AV$49*$B40*AV$3+AV$50*$C40*AV$3+AV$51*$D40*AV$3+AV$52*$E40*AV$3,IF($A40+$H$3*40=AV$7,AV$49*$B40*AV$3+AV$50*$C40*AV$3+AV$51*$D40*AV$3+AV$52*$E40*AV$3,0)))))))))))))))))))))))))))))))))))))))))*0</f>
        <v>0</v>
      </c>
      <c r="AW40" s="124">
        <f>IF($A40=AW$7,AW$49*$B40+AW$50*$C40+AW$51*$D40+AW$52*$E40,IF($A40+$H$3=AW$7,$A$5*$B40*AW$3+$B$5*$C40*AW$3+$C$5*$D40*AW$3+$D$5*$E40*AW$3,IF($A40+$H$3*2=AW$7,$A$5*$B40*AW$3+$B$5*$C40*AW$3+$C$5*$D40*AW$3+$D$5*$E40*AW$3,IF($A40+$H$3*3=AW$7,$A$5*$B40*AW$3+$B$5*$C40*AW$3+$C$5*$D40*AW$3+$D$5*$E40*AW$3,IF($A40+$H$3*4=AW$7,$A$5*$B40*AW$3+$B$5*$C40*AW$3+$C$5*$D40*AW$3+$D$5*$E40*AW$3,IF($A40+$H$3*5=AW$7,$A$5*$B40*AW$3+$B$5*$C40*AW$3+$C$5*$D40*AW$3+$D$5*$E40*AW$3,IF($A40+$H$3*6=AW$7,$A$5*$B40*AW$3+$B$5*$C40*AW$3+$C$5*$D40*AW$3+$D$5*$E40*AW$3,IF($A40+$H$3*7=AW$7,$A$5*$B40*AW$3+$B$5*$C40*AW$3+$C$5*$D40*AW$3+$D$5*$E40*AW$3,IF($A40+$H$3*8=AW$7,$A$5*$B40*AW$3+$B$5*$C40*AW$3+$C$5*$D40*AW$3+$D$5*$E40*AW$3,IF($A40+$H$3*9=AW$7,$A$5*$B40*AW$3+$B$5*$C40*AW$3+$C$5*$D40*AW$3+$D$5*$E40*AW$3,IF($A40+$H$3*10=AW$7,$A$5*$B40*AW$3+$B$5*$C40*AW$3+$C$5*$D40*AW$3+$D$5*$E40*AW$3,IF($A40+$H$3*11=AW$7,AW$55*$B40*AW$3+AW$56*$C40*AW$3+AW$57*$D40*AW$3+AW$58*$E40*AW$3,IF($A40+$H$3*12=AW$7,AW$55*$B40*AW$3+AW$56*$C40*AW$3+AW$57*$D40*AW$3+AW$58*$E40*AW$3,IF($A40+$H$3*13=AW$7,AW$55*$B40*AW$3+AW$56*$C40*AW$3+AW$57*$D40*AW$3+AW$58*$E40*AW$3,IF($A40+$H$3*14=AW$7,AW$55*$B40*AW$3+AW$56*$C40*AW$3+AW$57*$D40*AW$3+AW$58*$E40*AW$3,IF($A40+$H$3*15=AW$7,AW$55*$B40*AW$3+AW$56*$C40*AW$3+AW$57*$D40*AW$3+AW$58*$E40*AW$3,IF($A40+$H$3*16=AW$7,AW$60*$B40*AW$3+AW$61*$C40*AW$3+AW$62*$D40*AW$3+AW$63*$E40*AW$3,IF($A40+$H$3*17=AW$7,AW$60*$B40*AW$3+AW$61*$C40*AW$3+AW$62*$D40*AW$3+AW$63*$E40*AW$3,IF($A40+$H$3*18=AW$7,AW$60*$B40*AW$3+AW$61*$C40*AW$3+AW$62*$D40*AW$3+AW$63*$E40*AW$3,IF($A40+$H$3*19=AW$7,AW$60*$B40*AW$3+AW$61*$C40*AW$3+AW$62*$D40*AW$3+AW$63*$E40*AW$3,IF($A40+$H$3*20=AW$7,AW$60*$B40*AW$3+AW$61*$C40*AW$3+AW$62*$D40*AW$3+AW$63*$E40*AW$3,IF($A40+$H$3*21=AW$7,AW$49*$B40*AW$3+AW$50*$C40*AW$3+AW$51*$D40*AW$3+AW$52*$E40*AW$3,IF($A40+$H$3*22=AW$7,AW$49*$B40*AW$3+AW$50*$C40*AW$3+AW$51*$D40*AW$3+AW$52*$E40*AW$3,IF($A40+$H$3*23=AW$7,AW$49*$B40*AW$3+AW$50*$C40*AW$3+AW$51*$D40*AW$3+AW$52*$E40*AW$3,IF($A40+$H$3*24=AW$7,AW$49*$B40*AW$3+AW$50*$C40*AW$3+AW$51*$D40*AW$3+AW$52*$E40*AW$3,IF($A40+$H$3*25=AW$7,AW$49*$B40*AW$3+AW$50*$C40*AW$3+AW$51*$D40*AW$3+AW$52*$E40*AW$3,IF($A40+$H$3*26=AW$7,AW$49*$B40*AW$3+AW$50*$C40*AW$3+AW$51*$D40*AW$3+AW$52*$E40*AW$3,IF($A40+$H$3*27=AW$7,AW$49*$B40*AW$3+AW$50*$C40*AW$3+AW$51*$D40*AW$3+AW$52*$E40*AW$3,IF($A40+$H$3*28=AW$7,AW$49*$B40*AW$3+AW$50*$C40*AW$3+AW$51*$D40*AW$3+AW$52*$E40*AW$3,IF($A40+$H$3*29=AW$7,AW$49*$B40*AW$3+AW$50*$C40*AW$3+AW$51*$D40*AW$3+AW$52*$E40*AW$3,IF($A40+$H$3*30=AW$7,AW$49*$B40*AW$3+AW$50*$C40*AW$3+AW$51*$D40*AW$3+AW$52*$E40*AW$3,IF($A40+$H$3*31=AW$7,AW$49*$B40*AW$3+AW$50*$C40*AW$3+AW$51*$D40*AW$3+AW$52*$E40*AW$3,IF($A40+$H$3*32=AW$7,AW$49*$B40*AW$3+AW$50*$C40*AW$3+AW$51*$D40*AW$3+AW$52*$E40*AW$3,IF($A40+$H$3*33=AW$7,AW$49*$B40*AW$3+AW$50*$C40*AW$3+AW$51*$D40*AW$3+AW$52*$E40*AW$3,IF($A40+$H$3*34=AW$7,AW$49*$B40*AW$3+AW$50*$C40*AW$3+AW$51*$D40*AW$3+AW$52*$E40*AW$3,IF($A40+$H$3*35=AW$7,AW$49*$B40*AW$3+AW$50*$C40*AW$3+AW$51*$D40*AW$3+AW$52*$E40*AW$3,IF($A40+$H$3*36=AW$7,AW$49*$B40*AW$3+AW$50*$C40*AW$3+AW$51*$D40*AW$3+AW$52*$E40*AW$3,IF($A40+$H$3*37=AW$7,AW$49*$B40*AW$3+AW$50*$C40*AW$3+AW$51*$D40*AW$3+AW$52*$E40*AW$3,IF($A40+$H$3*38=AW$7,AW$49*$B40*AW$3+AW$50*$C40*AW$3+AW$51*$D40*AW$3+AW$52*$E40*AW$3,IF($A40+$H$3*39=AW$7,AW$49*$B40*AW$3+AW$50*$C40*AW$3+AW$51*$D40*AW$3+AW$52*$E40*AW$3,IF($A40+$H$3*40=AW$7,AW$49*$B40*AW$3+AW$50*$C40*AW$3+AW$51*$D40*AW$3+AW$52*$E40*AW$3,0)))))))))))))))))))))))))))))))))))))))))*0</f>
        <v>0</v>
      </c>
      <c r="AX40" s="180">
        <f t="shared" si="1"/>
        <v>513337.74887999997</v>
      </c>
    </row>
    <row r="41" spans="1:50" x14ac:dyDescent="0.2">
      <c r="A41" s="175">
        <f>'QUANTITIES - ALT 2'!A37</f>
        <v>2054</v>
      </c>
      <c r="B41" s="181">
        <f>'QUANTITIES - ALT 1'!L37</f>
        <v>1046</v>
      </c>
      <c r="C41" s="181">
        <f>'QUANTITIES - ALT 1'!M37</f>
        <v>130</v>
      </c>
      <c r="D41" s="181">
        <f>'QUANTITIES - ALT 1'!N37</f>
        <v>34</v>
      </c>
      <c r="E41" s="181">
        <f>'QUANTITIES - ALT 1'!O37</f>
        <v>10</v>
      </c>
      <c r="F41" s="177">
        <f t="shared" si="2"/>
        <v>1220</v>
      </c>
      <c r="G41" s="171"/>
      <c r="H41" s="182">
        <f t="shared" si="11"/>
        <v>437228.84098400001</v>
      </c>
      <c r="I41" s="181">
        <f t="shared" si="12"/>
        <v>52833.144519999994</v>
      </c>
      <c r="J41" s="181">
        <f t="shared" si="13"/>
        <v>18091.920335999996</v>
      </c>
      <c r="K41" s="181">
        <f t="shared" si="14"/>
        <v>5183.8430399999997</v>
      </c>
      <c r="L41" s="183">
        <f t="shared" si="4"/>
        <v>513337.74887999997</v>
      </c>
      <c r="N41" s="158">
        <f t="shared" si="56"/>
        <v>0</v>
      </c>
      <c r="O41" s="158">
        <f t="shared" si="56"/>
        <v>0</v>
      </c>
      <c r="P41" s="158">
        <f t="shared" si="56"/>
        <v>0</v>
      </c>
      <c r="Q41" s="124">
        <f t="shared" si="56"/>
        <v>0</v>
      </c>
      <c r="R41" s="124">
        <f t="shared" si="8"/>
        <v>0</v>
      </c>
      <c r="S41" s="124">
        <f t="shared" si="15"/>
        <v>0</v>
      </c>
      <c r="T41" s="124">
        <f t="shared" si="18"/>
        <v>0</v>
      </c>
      <c r="U41" s="124">
        <f t="shared" si="21"/>
        <v>0</v>
      </c>
      <c r="V41" s="124">
        <f t="shared" si="24"/>
        <v>0</v>
      </c>
      <c r="W41" s="124">
        <f t="shared" si="27"/>
        <v>0</v>
      </c>
      <c r="X41" s="124">
        <f t="shared" si="30"/>
        <v>0</v>
      </c>
      <c r="Y41" s="124">
        <f t="shared" si="32"/>
        <v>0</v>
      </c>
      <c r="Z41" s="124">
        <f t="shared" si="34"/>
        <v>0</v>
      </c>
      <c r="AA41" s="124">
        <f t="shared" si="36"/>
        <v>0</v>
      </c>
      <c r="AB41" s="124">
        <f t="shared" si="38"/>
        <v>0</v>
      </c>
      <c r="AC41" s="124">
        <f t="shared" si="40"/>
        <v>0</v>
      </c>
      <c r="AD41" s="124">
        <f t="shared" si="42"/>
        <v>0</v>
      </c>
      <c r="AE41" s="124">
        <f t="shared" si="44"/>
        <v>0</v>
      </c>
      <c r="AF41" s="124">
        <f t="shared" si="46"/>
        <v>0</v>
      </c>
      <c r="AG41" s="124">
        <f t="shared" si="48"/>
        <v>0</v>
      </c>
      <c r="AH41" s="124">
        <f t="shared" si="50"/>
        <v>0</v>
      </c>
      <c r="AI41" s="124">
        <f t="shared" si="52"/>
        <v>0</v>
      </c>
      <c r="AJ41" s="124">
        <f t="shared" si="54"/>
        <v>0</v>
      </c>
      <c r="AK41" s="124">
        <f t="shared" si="57"/>
        <v>0</v>
      </c>
      <c r="AL41" s="124">
        <f t="shared" si="59"/>
        <v>0</v>
      </c>
      <c r="AM41" s="124">
        <f t="shared" si="61"/>
        <v>0</v>
      </c>
      <c r="AN41" s="124">
        <f t="shared" si="63"/>
        <v>0</v>
      </c>
      <c r="AO41" s="124">
        <f t="shared" si="65"/>
        <v>0</v>
      </c>
      <c r="AP41" s="124">
        <f t="shared" si="67"/>
        <v>0</v>
      </c>
      <c r="AQ41" s="124">
        <f t="shared" si="69"/>
        <v>0</v>
      </c>
      <c r="AR41" s="124">
        <f t="shared" si="71"/>
        <v>0</v>
      </c>
      <c r="AS41" s="124">
        <f t="shared" si="72"/>
        <v>0</v>
      </c>
      <c r="AT41" s="124">
        <f t="shared" si="73"/>
        <v>0</v>
      </c>
      <c r="AU41" s="124">
        <f t="shared" si="74"/>
        <v>0</v>
      </c>
      <c r="AV41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W41" s="124">
        <f>IF($A41=AW$7,AW$49*$B41+AW$50*$C41+AW$51*$D41+AW$52*$E41,IF($A41+$H$3=AW$7,$A$5*$B41*AW$3+$B$5*$C41*AW$3+$C$5*$D41*AW$3+$D$5*$E41*AW$3,IF($A41+$H$3*2=AW$7,$A$5*$B41*AW$3+$B$5*$C41*AW$3+$C$5*$D41*AW$3+$D$5*$E41*AW$3,IF($A41+$H$3*3=AW$7,$A$5*$B41*AW$3+$B$5*$C41*AW$3+$C$5*$D41*AW$3+$D$5*$E41*AW$3,IF($A41+$H$3*4=AW$7,$A$5*$B41*AW$3+$B$5*$C41*AW$3+$C$5*$D41*AW$3+$D$5*$E41*AW$3,IF($A41+$H$3*5=AW$7,$A$5*$B41*AW$3+$B$5*$C41*AW$3+$C$5*$D41*AW$3+$D$5*$E41*AW$3,IF($A41+$H$3*6=AW$7,$A$5*$B41*AW$3+$B$5*$C41*AW$3+$C$5*$D41*AW$3+$D$5*$E41*AW$3,IF($A41+$H$3*7=AW$7,$A$5*$B41*AW$3+$B$5*$C41*AW$3+$C$5*$D41*AW$3+$D$5*$E41*AW$3,IF($A41+$H$3*8=AW$7,$A$5*$B41*AW$3+$B$5*$C41*AW$3+$C$5*$D41*AW$3+$D$5*$E41*AW$3,IF($A41+$H$3*9=AW$7,$A$5*$B41*AW$3+$B$5*$C41*AW$3+$C$5*$D41*AW$3+$D$5*$E41*AW$3,IF($A41+$H$3*10=AW$7,$A$5*$B41*AW$3+$B$5*$C41*AW$3+$C$5*$D41*AW$3+$D$5*$E41*AW$3,IF($A41+$H$3*11=AW$7,AW$55*$B41*AW$3+AW$56*$C41*AW$3+AW$57*$D41*AW$3+AW$58*$E41*AW$3,IF($A41+$H$3*12=AW$7,AW$55*$B41*AW$3+AW$56*$C41*AW$3+AW$57*$D41*AW$3+AW$58*$E41*AW$3,IF($A41+$H$3*13=AW$7,AW$55*$B41*AW$3+AW$56*$C41*AW$3+AW$57*$D41*AW$3+AW$58*$E41*AW$3,IF($A41+$H$3*14=AW$7,AW$55*$B41*AW$3+AW$56*$C41*AW$3+AW$57*$D41*AW$3+AW$58*$E41*AW$3,IF($A41+$H$3*15=AW$7,AW$55*$B41*AW$3+AW$56*$C41*AW$3+AW$57*$D41*AW$3+AW$58*$E41*AW$3,IF($A41+$H$3*16=AW$7,AW$60*$B41*AW$3+AW$61*$C41*AW$3+AW$62*$D41*AW$3+AW$63*$E41*AW$3,IF($A41+$H$3*17=AW$7,AW$60*$B41*AW$3+AW$61*$C41*AW$3+AW$62*$D41*AW$3+AW$63*$E41*AW$3,IF($A41+$H$3*18=AW$7,AW$60*$B41*AW$3+AW$61*$C41*AW$3+AW$62*$D41*AW$3+AW$63*$E41*AW$3,IF($A41+$H$3*19=AW$7,AW$60*$B41*AW$3+AW$61*$C41*AW$3+AW$62*$D41*AW$3+AW$63*$E41*AW$3,IF($A41+$H$3*20=AW$7,AW$60*$B41*AW$3+AW$61*$C41*AW$3+AW$62*$D41*AW$3+AW$63*$E41*AW$3,IF($A41+$H$3*21=AW$7,AW$49*$B41*AW$3+AW$50*$C41*AW$3+AW$51*$D41*AW$3+AW$52*$E41*AW$3,IF($A41+$H$3*22=AW$7,AW$49*$B41*AW$3+AW$50*$C41*AW$3+AW$51*$D41*AW$3+AW$52*$E41*AW$3,IF($A41+$H$3*23=AW$7,AW$49*$B41*AW$3+AW$50*$C41*AW$3+AW$51*$D41*AW$3+AW$52*$E41*AW$3,IF($A41+$H$3*24=AW$7,AW$49*$B41*AW$3+AW$50*$C41*AW$3+AW$51*$D41*AW$3+AW$52*$E41*AW$3,IF($A41+$H$3*25=AW$7,AW$49*$B41*AW$3+AW$50*$C41*AW$3+AW$51*$D41*AW$3+AW$52*$E41*AW$3,IF($A41+$H$3*26=AW$7,AW$49*$B41*AW$3+AW$50*$C41*AW$3+AW$51*$D41*AW$3+AW$52*$E41*AW$3,IF($A41+$H$3*27=AW$7,AW$49*$B41*AW$3+AW$50*$C41*AW$3+AW$51*$D41*AW$3+AW$52*$E41*AW$3,IF($A41+$H$3*28=AW$7,AW$49*$B41*AW$3+AW$50*$C41*AW$3+AW$51*$D41*AW$3+AW$52*$E41*AW$3,IF($A41+$H$3*29=AW$7,AW$49*$B41*AW$3+AW$50*$C41*AW$3+AW$51*$D41*AW$3+AW$52*$E41*AW$3,IF($A41+$H$3*30=AW$7,AW$49*$B41*AW$3+AW$50*$C41*AW$3+AW$51*$D41*AW$3+AW$52*$E41*AW$3,IF($A41+$H$3*31=AW$7,AW$49*$B41*AW$3+AW$50*$C41*AW$3+AW$51*$D41*AW$3+AW$52*$E41*AW$3,IF($A41+$H$3*32=AW$7,AW$49*$B41*AW$3+AW$50*$C41*AW$3+AW$51*$D41*AW$3+AW$52*$E41*AW$3,IF($A41+$H$3*33=AW$7,AW$49*$B41*AW$3+AW$50*$C41*AW$3+AW$51*$D41*AW$3+AW$52*$E41*AW$3,IF($A41+$H$3*34=AW$7,AW$49*$B41*AW$3+AW$50*$C41*AW$3+AW$51*$D41*AW$3+AW$52*$E41*AW$3,IF($A41+$H$3*35=AW$7,AW$49*$B41*AW$3+AW$50*$C41*AW$3+AW$51*$D41*AW$3+AW$52*$E41*AW$3,IF($A41+$H$3*36=AW$7,AW$49*$B41*AW$3+AW$50*$C41*AW$3+AW$51*$D41*AW$3+AW$52*$E41*AW$3,IF($A41+$H$3*37=AW$7,AW$49*$B41*AW$3+AW$50*$C41*AW$3+AW$51*$D41*AW$3+AW$52*$E41*AW$3,IF($A41+$H$3*38=AW$7,AW$49*$B41*AW$3+AW$50*$C41*AW$3+AW$51*$D41*AW$3+AW$52*$E41*AW$3,IF($A41+$H$3*39=AW$7,AW$49*$B41*AW$3+AW$50*$C41*AW$3+AW$51*$D41*AW$3+AW$52*$E41*AW$3,IF($A41+$H$3*40=AW$7,AW$49*$B41*AW$3+AW$50*$C41*AW$3+AW$51*$D41*AW$3+AW$52*$E41*AW$3,0)))))))))))))))))))))))))))))))))))))))))*0</f>
        <v>0</v>
      </c>
      <c r="AX41" s="180">
        <f t="shared" si="1"/>
        <v>513337.74887999997</v>
      </c>
    </row>
    <row r="42" spans="1:50" x14ac:dyDescent="0.2">
      <c r="A42" s="175">
        <f>'QUANTITIES - ALT 2'!A38</f>
        <v>2055</v>
      </c>
      <c r="B42" s="181">
        <f>'QUANTITIES - ALT 1'!L38</f>
        <v>848</v>
      </c>
      <c r="C42" s="181">
        <f>'QUANTITIES - ALT 1'!M38</f>
        <v>120</v>
      </c>
      <c r="D42" s="181">
        <f>'QUANTITIES - ALT 1'!N38</f>
        <v>20</v>
      </c>
      <c r="E42" s="181">
        <f>'QUANTITIES - ALT 1'!O38</f>
        <v>16</v>
      </c>
      <c r="F42" s="177">
        <f t="shared" si="2"/>
        <v>1004</v>
      </c>
      <c r="G42" s="171"/>
      <c r="H42" s="182">
        <f t="shared" si="11"/>
        <v>354464.68179200002</v>
      </c>
      <c r="I42" s="181">
        <f t="shared" si="12"/>
        <v>48769.056479999999</v>
      </c>
      <c r="J42" s="181">
        <f t="shared" si="13"/>
        <v>10642.306079999998</v>
      </c>
      <c r="K42" s="181">
        <f t="shared" si="14"/>
        <v>8294.1488639999989</v>
      </c>
      <c r="L42" s="183">
        <f t="shared" si="4"/>
        <v>422170.19321599999</v>
      </c>
      <c r="N42" s="158">
        <f t="shared" si="56"/>
        <v>0</v>
      </c>
      <c r="O42" s="158">
        <f t="shared" si="56"/>
        <v>0</v>
      </c>
      <c r="P42" s="158">
        <f t="shared" si="56"/>
        <v>0</v>
      </c>
      <c r="Q42" s="124">
        <f t="shared" si="56"/>
        <v>0</v>
      </c>
      <c r="R42" s="124">
        <f t="shared" si="8"/>
        <v>0</v>
      </c>
      <c r="S42" s="124">
        <f t="shared" si="15"/>
        <v>0</v>
      </c>
      <c r="T42" s="124">
        <f t="shared" si="18"/>
        <v>0</v>
      </c>
      <c r="U42" s="124">
        <f t="shared" si="21"/>
        <v>0</v>
      </c>
      <c r="V42" s="124">
        <f t="shared" si="24"/>
        <v>0</v>
      </c>
      <c r="W42" s="124">
        <f t="shared" si="27"/>
        <v>0</v>
      </c>
      <c r="X42" s="124">
        <f t="shared" si="30"/>
        <v>0</v>
      </c>
      <c r="Y42" s="124">
        <f t="shared" si="32"/>
        <v>0</v>
      </c>
      <c r="Z42" s="124">
        <f t="shared" si="34"/>
        <v>0</v>
      </c>
      <c r="AA42" s="124">
        <f t="shared" si="36"/>
        <v>0</v>
      </c>
      <c r="AB42" s="124">
        <f t="shared" si="38"/>
        <v>0</v>
      </c>
      <c r="AC42" s="124">
        <f t="shared" si="40"/>
        <v>0</v>
      </c>
      <c r="AD42" s="124">
        <f t="shared" si="42"/>
        <v>0</v>
      </c>
      <c r="AE42" s="124">
        <f t="shared" si="44"/>
        <v>0</v>
      </c>
      <c r="AF42" s="124">
        <f t="shared" si="46"/>
        <v>0</v>
      </c>
      <c r="AG42" s="124">
        <f t="shared" si="48"/>
        <v>0</v>
      </c>
      <c r="AH42" s="124">
        <f t="shared" si="50"/>
        <v>0</v>
      </c>
      <c r="AI42" s="124">
        <f t="shared" si="52"/>
        <v>0</v>
      </c>
      <c r="AJ42" s="124">
        <f t="shared" si="54"/>
        <v>0</v>
      </c>
      <c r="AK42" s="124">
        <f t="shared" si="57"/>
        <v>0</v>
      </c>
      <c r="AL42" s="124">
        <f t="shared" si="59"/>
        <v>0</v>
      </c>
      <c r="AM42" s="124">
        <f t="shared" si="61"/>
        <v>0</v>
      </c>
      <c r="AN42" s="124">
        <f t="shared" si="63"/>
        <v>0</v>
      </c>
      <c r="AO42" s="124">
        <f t="shared" si="65"/>
        <v>0</v>
      </c>
      <c r="AP42" s="124">
        <f t="shared" si="67"/>
        <v>0</v>
      </c>
      <c r="AQ42" s="124">
        <f t="shared" si="69"/>
        <v>0</v>
      </c>
      <c r="AR42" s="124">
        <f t="shared" si="71"/>
        <v>0</v>
      </c>
      <c r="AS42" s="124">
        <f t="shared" si="72"/>
        <v>0</v>
      </c>
      <c r="AT42" s="124">
        <f t="shared" si="73"/>
        <v>0</v>
      </c>
      <c r="AU42" s="124">
        <f t="shared" si="74"/>
        <v>0</v>
      </c>
      <c r="AV42" s="124">
        <f>IF($A42=AV$7,AV$49*$B42+AV$50*$C42+AV$51*$D42+AV$52*$E42,IF($A42+$H$3=AV$7,$A$5*$B42*AV$3+$B$5*$C42*AV$3+$C$5*$D42*AV$3+$D$5*$E42*AV$3,IF($A42+$H$3*2=AV$7,$A$5*$B42*AV$3+$B$5*$C42*AV$3+$C$5*$D42*AV$3+$D$5*$E42*AV$3,IF($A42+$H$3*3=AV$7,$A$5*$B42*AV$3+$B$5*$C42*AV$3+$C$5*$D42*AV$3+$D$5*$E42*AV$3,IF($A42+$H$3*4=AV$7,$A$5*$B42*AV$3+$B$5*$C42*AV$3+$C$5*$D42*AV$3+$D$5*$E42*AV$3,IF($A42+$H$3*5=AV$7,$A$5*$B42*AV$3+$B$5*$C42*AV$3+$C$5*$D42*AV$3+$D$5*$E42*AV$3,IF($A42+$H$3*6=AV$7,$A$5*$B42*AV$3+$B$5*$C42*AV$3+$C$5*$D42*AV$3+$D$5*$E42*AV$3,IF($A42+$H$3*7=AV$7,$A$5*$B42*AV$3+$B$5*$C42*AV$3+$C$5*$D42*AV$3+$D$5*$E42*AV$3,IF($A42+$H$3*8=AV$7,$A$5*$B42*AV$3+$B$5*$C42*AV$3+$C$5*$D42*AV$3+$D$5*$E42*AV$3,IF($A42+$H$3*9=AV$7,$A$5*$B42*AV$3+$B$5*$C42*AV$3+$C$5*$D42*AV$3+$D$5*$E42*AV$3,IF($A42+$H$3*10=AV$7,$A$5*$B42*AV$3+$B$5*$C42*AV$3+$C$5*$D42*AV$3+$D$5*$E42*AV$3,IF($A42+$H$3*11=AV$7,AV$55*$B42*AV$3+AV$56*$C42*AV$3+AV$57*$D42*AV$3+AV$58*$E42*AV$3,IF($A42+$H$3*12=AV$7,AV$55*$B42*AV$3+AV$56*$C42*AV$3+AV$57*$D42*AV$3+AV$58*$E42*AV$3,IF($A42+$H$3*13=AV$7,AV$55*$B42*AV$3+AV$56*$C42*AV$3+AV$57*$D42*AV$3+AV$58*$E42*AV$3,IF($A42+$H$3*14=AV$7,AV$55*$B42*AV$3+AV$56*$C42*AV$3+AV$57*$D42*AV$3+AV$58*$E42*AV$3,IF($A42+$H$3*15=AV$7,AV$55*$B42*AV$3+AV$56*$C42*AV$3+AV$57*$D42*AV$3+AV$58*$E42*AV$3,IF($A42+$H$3*16=AV$7,AV$60*$B42*AV$3+AV$61*$C42*AV$3+AV$62*$D42*AV$3+AV$63*$E42*AV$3,IF($A42+$H$3*17=AV$7,AV$60*$B42*AV$3+AV$61*$C42*AV$3+AV$62*$D42*AV$3+AV$63*$E42*AV$3,IF($A42+$H$3*18=AV$7,AV$60*$B42*AV$3+AV$61*$C42*AV$3+AV$62*$D42*AV$3+AV$63*$E42*AV$3,IF($A42+$H$3*19=AV$7,AV$60*$B42*AV$3+AV$61*$C42*AV$3+AV$62*$D42*AV$3+AV$63*$E42*AV$3,IF($A42+$H$3*20=AV$7,AV$60*$B42*AV$3+AV$61*$C42*AV$3+AV$62*$D42*AV$3+AV$63*$E42*AV$3,IF($A42+$H$3*21=AV$7,AV$49*$B42*AV$3+AV$50*$C42*AV$3+AV$51*$D42*AV$3+AV$52*$E42*AV$3,IF($A42+$H$3*22=AV$7,AV$49*$B42*AV$3+AV$50*$C42*AV$3+AV$51*$D42*AV$3+AV$52*$E42*AV$3,IF($A42+$H$3*23=AV$7,AV$49*$B42*AV$3+AV$50*$C42*AV$3+AV$51*$D42*AV$3+AV$52*$E42*AV$3,IF($A42+$H$3*24=AV$7,AV$49*$B42*AV$3+AV$50*$C42*AV$3+AV$51*$D42*AV$3+AV$52*$E42*AV$3,IF($A42+$H$3*25=AV$7,AV$49*$B42*AV$3+AV$50*$C42*AV$3+AV$51*$D42*AV$3+AV$52*$E42*AV$3,IF($A42+$H$3*26=AV$7,AV$49*$B42*AV$3+AV$50*$C42*AV$3+AV$51*$D42*AV$3+AV$52*$E42*AV$3,IF($A42+$H$3*27=AV$7,AV$49*$B42*AV$3+AV$50*$C42*AV$3+AV$51*$D42*AV$3+AV$52*$E42*AV$3,IF($A42+$H$3*28=AV$7,AV$49*$B42*AV$3+AV$50*$C42*AV$3+AV$51*$D42*AV$3+AV$52*$E42*AV$3,IF($A42+$H$3*29=AV$7,AV$49*$B42*AV$3+AV$50*$C42*AV$3+AV$51*$D42*AV$3+AV$52*$E42*AV$3,IF($A42+$H$3*30=AV$7,AV$49*$B42*AV$3+AV$50*$C42*AV$3+AV$51*$D42*AV$3+AV$52*$E42*AV$3,IF($A42+$H$3*31=AV$7,AV$49*$B42*AV$3+AV$50*$C42*AV$3+AV$51*$D42*AV$3+AV$52*$E42*AV$3,IF($A42+$H$3*32=AV$7,AV$49*$B42*AV$3+AV$50*$C42*AV$3+AV$51*$D42*AV$3+AV$52*$E42*AV$3,IF($A42+$H$3*33=AV$7,AV$49*$B42*AV$3+AV$50*$C42*AV$3+AV$51*$D42*AV$3+AV$52*$E42*AV$3,IF($A42+$H$3*34=AV$7,AV$49*$B42*AV$3+AV$50*$C42*AV$3+AV$51*$D42*AV$3+AV$52*$E42*AV$3,IF($A42+$H$3*35=AV$7,AV$49*$B42*AV$3+AV$50*$C42*AV$3+AV$51*$D42*AV$3+AV$52*$E42*AV$3,IF($A42+$H$3*36=AV$7,AV$49*$B42*AV$3+AV$50*$C42*AV$3+AV$51*$D42*AV$3+AV$52*$E42*AV$3,IF($A42+$H$3*37=AV$7,AV$49*$B42*AV$3+AV$50*$C42*AV$3+AV$51*$D42*AV$3+AV$52*$E42*AV$3,IF($A42+$H$3*38=AV$7,AV$49*$B42*AV$3+AV$50*$C42*AV$3+AV$51*$D42*AV$3+AV$52*$E42*AV$3,IF($A42+$H$3*39=AV$7,AV$49*$B42*AV$3+AV$50*$C42*AV$3+AV$51*$D42*AV$3+AV$52*$E42*AV$3,IF($A42+$H$3*40=AV$7,AV$49*$B42*AV$3+AV$50*$C42*AV$3+AV$51*$D42*AV$3+AV$52*$E42*AV$3,0)))))))))))))))))))))))))))))))))))))))))</f>
        <v>0</v>
      </c>
      <c r="AW42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X42" s="180">
        <f t="shared" si="1"/>
        <v>513337.74887999997</v>
      </c>
    </row>
    <row r="43" spans="1:50" x14ac:dyDescent="0.2">
      <c r="A43" s="175">
        <f>'QUANTITIES - ALT 2'!A39</f>
        <v>2056</v>
      </c>
      <c r="B43" s="181">
        <f>'QUANTITIES - ALT 1'!L39</f>
        <v>0</v>
      </c>
      <c r="C43" s="181">
        <f>'QUANTITIES - ALT 1'!M39</f>
        <v>0</v>
      </c>
      <c r="D43" s="181">
        <f>'QUANTITIES - ALT 1'!N39</f>
        <v>0</v>
      </c>
      <c r="E43" s="181">
        <f>'QUANTITIES - ALT 1'!O39</f>
        <v>0</v>
      </c>
      <c r="F43" s="184">
        <f t="shared" si="2"/>
        <v>0</v>
      </c>
      <c r="G43" s="171"/>
      <c r="H43" s="182">
        <f t="shared" si="11"/>
        <v>0</v>
      </c>
      <c r="I43" s="181">
        <f t="shared" si="12"/>
        <v>0</v>
      </c>
      <c r="J43" s="181">
        <f t="shared" si="13"/>
        <v>0</v>
      </c>
      <c r="K43" s="181">
        <f t="shared" si="14"/>
        <v>0</v>
      </c>
      <c r="L43" s="179">
        <f t="shared" si="4"/>
        <v>0</v>
      </c>
      <c r="N43" s="158">
        <f t="shared" si="56"/>
        <v>0</v>
      </c>
      <c r="O43" s="158">
        <f t="shared" si="56"/>
        <v>0</v>
      </c>
      <c r="P43" s="158">
        <f t="shared" si="56"/>
        <v>0</v>
      </c>
      <c r="Q43" s="158">
        <f t="shared" si="56"/>
        <v>0</v>
      </c>
      <c r="R43" s="158">
        <f t="shared" si="8"/>
        <v>0</v>
      </c>
      <c r="S43" s="158">
        <f t="shared" si="15"/>
        <v>0</v>
      </c>
      <c r="T43" s="158">
        <f t="shared" si="18"/>
        <v>0</v>
      </c>
      <c r="U43" s="158">
        <f t="shared" si="21"/>
        <v>0</v>
      </c>
      <c r="V43" s="158">
        <f t="shared" si="24"/>
        <v>0</v>
      </c>
      <c r="W43" s="158">
        <f t="shared" si="27"/>
        <v>0</v>
      </c>
      <c r="X43" s="158">
        <f t="shared" si="30"/>
        <v>0</v>
      </c>
      <c r="Y43" s="158">
        <f t="shared" si="32"/>
        <v>0</v>
      </c>
      <c r="Z43" s="158">
        <f t="shared" si="34"/>
        <v>0</v>
      </c>
      <c r="AA43" s="158">
        <f t="shared" si="36"/>
        <v>0</v>
      </c>
      <c r="AB43" s="158">
        <f t="shared" si="38"/>
        <v>0</v>
      </c>
      <c r="AC43" s="158">
        <f t="shared" si="40"/>
        <v>0</v>
      </c>
      <c r="AD43" s="158">
        <f t="shared" si="42"/>
        <v>0</v>
      </c>
      <c r="AE43" s="158">
        <f t="shared" si="44"/>
        <v>0</v>
      </c>
      <c r="AF43" s="158">
        <f t="shared" si="46"/>
        <v>0</v>
      </c>
      <c r="AG43" s="158">
        <f t="shared" si="48"/>
        <v>0</v>
      </c>
      <c r="AH43" s="158">
        <f t="shared" si="50"/>
        <v>0</v>
      </c>
      <c r="AI43" s="158">
        <f t="shared" si="52"/>
        <v>0</v>
      </c>
      <c r="AJ43" s="158">
        <f t="shared" si="54"/>
        <v>0</v>
      </c>
      <c r="AK43" s="158">
        <f t="shared" si="57"/>
        <v>0</v>
      </c>
      <c r="AL43" s="158">
        <f t="shared" si="59"/>
        <v>0</v>
      </c>
      <c r="AM43" s="158">
        <f t="shared" si="61"/>
        <v>0</v>
      </c>
      <c r="AN43" s="158">
        <f t="shared" si="63"/>
        <v>0</v>
      </c>
      <c r="AO43" s="158">
        <f t="shared" si="65"/>
        <v>0</v>
      </c>
      <c r="AP43" s="158">
        <f t="shared" si="67"/>
        <v>0</v>
      </c>
      <c r="AQ43" s="158">
        <f t="shared" si="69"/>
        <v>0</v>
      </c>
      <c r="AR43" s="158">
        <f t="shared" si="71"/>
        <v>0</v>
      </c>
      <c r="AS43" s="158">
        <f t="shared" si="72"/>
        <v>0</v>
      </c>
      <c r="AT43" s="158">
        <f t="shared" si="73"/>
        <v>0</v>
      </c>
      <c r="AU43" s="158">
        <f t="shared" si="74"/>
        <v>0</v>
      </c>
      <c r="AV43" s="158">
        <f>IF($A43=AV$7,AV$49*$B43+AV$50*$C43+AV$51*$D43+AV$52*$E43,IF($A43+$H$3=AV$7,$A$5*$B43*AV$3+$B$5*$C43*AV$3+$C$5*$D43*AV$3+$D$5*$E43*AV$3,IF($A43+$H$3*2=AV$7,$A$5*$B43*AV$3+$B$5*$C43*AV$3+$C$5*$D43*AV$3+$D$5*$E43*AV$3,IF($A43+$H$3*3=AV$7,$A$5*$B43*AV$3+$B$5*$C43*AV$3+$C$5*$D43*AV$3+$D$5*$E43*AV$3,IF($A43+$H$3*4=AV$7,$A$5*$B43*AV$3+$B$5*$C43*AV$3+$C$5*$D43*AV$3+$D$5*$E43*AV$3,IF($A43+$H$3*5=AV$7,$A$5*$B43*AV$3+$B$5*$C43*AV$3+$C$5*$D43*AV$3+$D$5*$E43*AV$3,IF($A43+$H$3*6=AV$7,$A$5*$B43*AV$3+$B$5*$C43*AV$3+$C$5*$D43*AV$3+$D$5*$E43*AV$3,IF($A43+$H$3*7=AV$7,$A$5*$B43*AV$3+$B$5*$C43*AV$3+$C$5*$D43*AV$3+$D$5*$E43*AV$3,IF($A43+$H$3*8=AV$7,$A$5*$B43*AV$3+$B$5*$C43*AV$3+$C$5*$D43*AV$3+$D$5*$E43*AV$3,IF($A43+$H$3*9=AV$7,$A$5*$B43*AV$3+$B$5*$C43*AV$3+$C$5*$D43*AV$3+$D$5*$E43*AV$3,IF($A43+$H$3*10=AV$7,$A$5*$B43*AV$3+$B$5*$C43*AV$3+$C$5*$D43*AV$3+$D$5*$E43*AV$3,IF($A43+$H$3*11=AV$7,AV$55*$B43*AV$3+AV$56*$C43*AV$3+AV$57*$D43*AV$3+AV$58*$E43*AV$3,IF($A43+$H$3*12=AV$7,AV$55*$B43*AV$3+AV$56*$C43*AV$3+AV$57*$D43*AV$3+AV$58*$E43*AV$3,IF($A43+$H$3*13=AV$7,AV$55*$B43*AV$3+AV$56*$C43*AV$3+AV$57*$D43*AV$3+AV$58*$E43*AV$3,IF($A43+$H$3*14=AV$7,AV$55*$B43*AV$3+AV$56*$C43*AV$3+AV$57*$D43*AV$3+AV$58*$E43*AV$3,IF($A43+$H$3*15=AV$7,AV$55*$B43*AV$3+AV$56*$C43*AV$3+AV$57*$D43*AV$3+AV$58*$E43*AV$3,IF($A43+$H$3*16=AV$7,AV$60*$B43*AV$3+AV$61*$C43*AV$3+AV$62*$D43*AV$3+AV$63*$E43*AV$3,IF($A43+$H$3*17=AV$7,AV$60*$B43*AV$3+AV$61*$C43*AV$3+AV$62*$D43*AV$3+AV$63*$E43*AV$3,IF($A43+$H$3*18=AV$7,AV$60*$B43*AV$3+AV$61*$C43*AV$3+AV$62*$D43*AV$3+AV$63*$E43*AV$3,IF($A43+$H$3*19=AV$7,AV$60*$B43*AV$3+AV$61*$C43*AV$3+AV$62*$D43*AV$3+AV$63*$E43*AV$3,IF($A43+$H$3*20=AV$7,AV$60*$B43*AV$3+AV$61*$C43*AV$3+AV$62*$D43*AV$3+AV$63*$E43*AV$3,IF($A43+$H$3*21=AV$7,AV$49*$B43*AV$3+AV$50*$C43*AV$3+AV$51*$D43*AV$3+AV$52*$E43*AV$3,IF($A43+$H$3*22=AV$7,AV$49*$B43*AV$3+AV$50*$C43*AV$3+AV$51*$D43*AV$3+AV$52*$E43*AV$3,IF($A43+$H$3*23=AV$7,AV$49*$B43*AV$3+AV$50*$C43*AV$3+AV$51*$D43*AV$3+AV$52*$E43*AV$3,IF($A43+$H$3*24=AV$7,AV$49*$B43*AV$3+AV$50*$C43*AV$3+AV$51*$D43*AV$3+AV$52*$E43*AV$3,IF($A43+$H$3*25=AV$7,AV$49*$B43*AV$3+AV$50*$C43*AV$3+AV$51*$D43*AV$3+AV$52*$E43*AV$3,IF($A43+$H$3*26=AV$7,AV$49*$B43*AV$3+AV$50*$C43*AV$3+AV$51*$D43*AV$3+AV$52*$E43*AV$3,IF($A43+$H$3*27=AV$7,AV$49*$B43*AV$3+AV$50*$C43*AV$3+AV$51*$D43*AV$3+AV$52*$E43*AV$3,IF($A43+$H$3*28=AV$7,AV$49*$B43*AV$3+AV$50*$C43*AV$3+AV$51*$D43*AV$3+AV$52*$E43*AV$3,IF($A43+$H$3*29=AV$7,AV$49*$B43*AV$3+AV$50*$C43*AV$3+AV$51*$D43*AV$3+AV$52*$E43*AV$3,IF($A43+$H$3*30=AV$7,AV$49*$B43*AV$3+AV$50*$C43*AV$3+AV$51*$D43*AV$3+AV$52*$E43*AV$3,IF($A43+$H$3*31=AV$7,AV$49*$B43*AV$3+AV$50*$C43*AV$3+AV$51*$D43*AV$3+AV$52*$E43*AV$3,IF($A43+$H$3*32=AV$7,AV$49*$B43*AV$3+AV$50*$C43*AV$3+AV$51*$D43*AV$3+AV$52*$E43*AV$3,IF($A43+$H$3*33=AV$7,AV$49*$B43*AV$3+AV$50*$C43*AV$3+AV$51*$D43*AV$3+AV$52*$E43*AV$3,IF($A43+$H$3*34=AV$7,AV$49*$B43*AV$3+AV$50*$C43*AV$3+AV$51*$D43*AV$3+AV$52*$E43*AV$3,IF($A43+$H$3*35=AV$7,AV$49*$B43*AV$3+AV$50*$C43*AV$3+AV$51*$D43*AV$3+AV$52*$E43*AV$3,IF($A43+$H$3*36=AV$7,AV$49*$B43*AV$3+AV$50*$C43*AV$3+AV$51*$D43*AV$3+AV$52*$E43*AV$3,IF($A43+$H$3*37=AV$7,AV$49*$B43*AV$3+AV$50*$C43*AV$3+AV$51*$D43*AV$3+AV$52*$E43*AV$3,IF($A43+$H$3*38=AV$7,AV$49*$B43*AV$3+AV$50*$C43*AV$3+AV$51*$D43*AV$3+AV$52*$E43*AV$3,IF($A43+$H$3*39=AV$7,AV$49*$B43*AV$3+AV$50*$C43*AV$3+AV$51*$D43*AV$3+AV$52*$E43*AV$3,IF($A43+$H$3*40=AV$7,AV$49*$B43*AV$3+AV$50*$C43*AV$3+AV$51*$D43*AV$3+AV$52*$E43*AV$3,0)))))))))))))))))))))))))))))))))))))))))</f>
        <v>0</v>
      </c>
      <c r="AW43" s="158">
        <f>IF($A43=AW$7,AW$49*$B43+AW$50*$C43+AW$51*$D43+AW$52*$E43,IF($A43+$H$3=AW$7,$A$5*$B43*AW$3+$B$5*$C43*AW$3+$C$5*$D43*AW$3+$D$5*$E43*AW$3,IF($A43+$H$3*2=AW$7,$A$5*$B43*AW$3+$B$5*$C43*AW$3+$C$5*$D43*AW$3+$D$5*$E43*AW$3,IF($A43+$H$3*3=AW$7,$A$5*$B43*AW$3+$B$5*$C43*AW$3+$C$5*$D43*AW$3+$D$5*$E43*AW$3,IF($A43+$H$3*4=AW$7,$A$5*$B43*AW$3+$B$5*$C43*AW$3+$C$5*$D43*AW$3+$D$5*$E43*AW$3,IF($A43+$H$3*5=AW$7,$A$5*$B43*AW$3+$B$5*$C43*AW$3+$C$5*$D43*AW$3+$D$5*$E43*AW$3,IF($A43+$H$3*6=AW$7,$A$5*$B43*AW$3+$B$5*$C43*AW$3+$C$5*$D43*AW$3+$D$5*$E43*AW$3,IF($A43+$H$3*7=AW$7,$A$5*$B43*AW$3+$B$5*$C43*AW$3+$C$5*$D43*AW$3+$D$5*$E43*AW$3,IF($A43+$H$3*8=AW$7,$A$5*$B43*AW$3+$B$5*$C43*AW$3+$C$5*$D43*AW$3+$D$5*$E43*AW$3,IF($A43+$H$3*9=AW$7,$A$5*$B43*AW$3+$B$5*$C43*AW$3+$C$5*$D43*AW$3+$D$5*$E43*AW$3,IF($A43+$H$3*10=AW$7,$A$5*$B43*AW$3+$B$5*$C43*AW$3+$C$5*$D43*AW$3+$D$5*$E43*AW$3,IF($A43+$H$3*11=AW$7,AW$55*$B43*AW$3+AW$56*$C43*AW$3+AW$57*$D43*AW$3+AW$58*$E43*AW$3,IF($A43+$H$3*12=AW$7,AW$55*$B43*AW$3+AW$56*$C43*AW$3+AW$57*$D43*AW$3+AW$58*$E43*AW$3,IF($A43+$H$3*13=AW$7,AW$55*$B43*AW$3+AW$56*$C43*AW$3+AW$57*$D43*AW$3+AW$58*$E43*AW$3,IF($A43+$H$3*14=AW$7,AW$55*$B43*AW$3+AW$56*$C43*AW$3+AW$57*$D43*AW$3+AW$58*$E43*AW$3,IF($A43+$H$3*15=AW$7,AW$55*$B43*AW$3+AW$56*$C43*AW$3+AW$57*$D43*AW$3+AW$58*$E43*AW$3,IF($A43+$H$3*16=AW$7,AW$60*$B43*AW$3+AW$61*$C43*AW$3+AW$62*$D43*AW$3+AW$63*$E43*AW$3,IF($A43+$H$3*17=AW$7,AW$60*$B43*AW$3+AW$61*$C43*AW$3+AW$62*$D43*AW$3+AW$63*$E43*AW$3,IF($A43+$H$3*18=AW$7,AW$60*$B43*AW$3+AW$61*$C43*AW$3+AW$62*$D43*AW$3+AW$63*$E43*AW$3,IF($A43+$H$3*19=AW$7,AW$60*$B43*AW$3+AW$61*$C43*AW$3+AW$62*$D43*AW$3+AW$63*$E43*AW$3,IF($A43+$H$3*20=AW$7,AW$60*$B43*AW$3+AW$61*$C43*AW$3+AW$62*$D43*AW$3+AW$63*$E43*AW$3,IF($A43+$H$3*21=AW$7,AW$49*$B43*AW$3+AW$50*$C43*AW$3+AW$51*$D43*AW$3+AW$52*$E43*AW$3,IF($A43+$H$3*22=AW$7,AW$49*$B43*AW$3+AW$50*$C43*AW$3+AW$51*$D43*AW$3+AW$52*$E43*AW$3,IF($A43+$H$3*23=AW$7,AW$49*$B43*AW$3+AW$50*$C43*AW$3+AW$51*$D43*AW$3+AW$52*$E43*AW$3,IF($A43+$H$3*24=AW$7,AW$49*$B43*AW$3+AW$50*$C43*AW$3+AW$51*$D43*AW$3+AW$52*$E43*AW$3,IF($A43+$H$3*25=AW$7,AW$49*$B43*AW$3+AW$50*$C43*AW$3+AW$51*$D43*AW$3+AW$52*$E43*AW$3,IF($A43+$H$3*26=AW$7,AW$49*$B43*AW$3+AW$50*$C43*AW$3+AW$51*$D43*AW$3+AW$52*$E43*AW$3,IF($A43+$H$3*27=AW$7,AW$49*$B43*AW$3+AW$50*$C43*AW$3+AW$51*$D43*AW$3+AW$52*$E43*AW$3,IF($A43+$H$3*28=AW$7,AW$49*$B43*AW$3+AW$50*$C43*AW$3+AW$51*$D43*AW$3+AW$52*$E43*AW$3,IF($A43+$H$3*29=AW$7,AW$49*$B43*AW$3+AW$50*$C43*AW$3+AW$51*$D43*AW$3+AW$52*$E43*AW$3,IF($A43+$H$3*30=AW$7,AW$49*$B43*AW$3+AW$50*$C43*AW$3+AW$51*$D43*AW$3+AW$52*$E43*AW$3,IF($A43+$H$3*31=AW$7,AW$49*$B43*AW$3+AW$50*$C43*AW$3+AW$51*$D43*AW$3+AW$52*$E43*AW$3,IF($A43+$H$3*32=AW$7,AW$49*$B43*AW$3+AW$50*$C43*AW$3+AW$51*$D43*AW$3+AW$52*$E43*AW$3,IF($A43+$H$3*33=AW$7,AW$49*$B43*AW$3+AW$50*$C43*AW$3+AW$51*$D43*AW$3+AW$52*$E43*AW$3,IF($A43+$H$3*34=AW$7,AW$49*$B43*AW$3+AW$50*$C43*AW$3+AW$51*$D43*AW$3+AW$52*$E43*AW$3,IF($A43+$H$3*35=AW$7,AW$49*$B43*AW$3+AW$50*$C43*AW$3+AW$51*$D43*AW$3+AW$52*$E43*AW$3,IF($A43+$H$3*36=AW$7,AW$49*$B43*AW$3+AW$50*$C43*AW$3+AW$51*$D43*AW$3+AW$52*$E43*AW$3,IF($A43+$H$3*37=AW$7,AW$49*$B43*AW$3+AW$50*$C43*AW$3+AW$51*$D43*AW$3+AW$52*$E43*AW$3,IF($A43+$H$3*38=AW$7,AW$49*$B43*AW$3+AW$50*$C43*AW$3+AW$51*$D43*AW$3+AW$52*$E43*AW$3,IF($A43+$H$3*39=AW$7,AW$49*$B43*AW$3+AW$50*$C43*AW$3+AW$51*$D43*AW$3+AW$52*$E43*AW$3,IF($A43+$H$3*40=AW$7,AW$49*$B43*AW$3+AW$50*$C43*AW$3+AW$51*$D43*AW$3+AW$52*$E43*AW$3,0)))))))))))))))))))))))))))))))))))))))))</f>
        <v>0</v>
      </c>
      <c r="AX43" s="180">
        <f t="shared" si="1"/>
        <v>0</v>
      </c>
    </row>
    <row r="44" spans="1:50" x14ac:dyDescent="0.2">
      <c r="A44" s="175">
        <f>'QUANTITIES - ALT 2'!A40</f>
        <v>2057</v>
      </c>
      <c r="B44" s="181">
        <f>'QUANTITIES - ALT 1'!L40</f>
        <v>0</v>
      </c>
      <c r="C44" s="181">
        <f>'QUANTITIES - ALT 1'!M40</f>
        <v>0</v>
      </c>
      <c r="D44" s="181">
        <f>'QUANTITIES - ALT 1'!N40</f>
        <v>0</v>
      </c>
      <c r="E44" s="181">
        <f>'QUANTITIES - ALT 1'!O40</f>
        <v>0</v>
      </c>
      <c r="F44" s="184">
        <f t="shared" si="2"/>
        <v>0</v>
      </c>
      <c r="G44" s="171"/>
      <c r="H44" s="182">
        <f t="shared" si="11"/>
        <v>0</v>
      </c>
      <c r="I44" s="181">
        <f t="shared" si="12"/>
        <v>0</v>
      </c>
      <c r="J44" s="181">
        <f t="shared" si="13"/>
        <v>0</v>
      </c>
      <c r="K44" s="181">
        <f t="shared" si="14"/>
        <v>0</v>
      </c>
      <c r="L44" s="179">
        <f t="shared" si="4"/>
        <v>0</v>
      </c>
      <c r="N44" s="158">
        <f t="shared" si="56"/>
        <v>0</v>
      </c>
      <c r="O44" s="158">
        <f t="shared" si="56"/>
        <v>0</v>
      </c>
      <c r="P44" s="158">
        <f t="shared" si="56"/>
        <v>0</v>
      </c>
      <c r="Q44" s="158">
        <f t="shared" si="56"/>
        <v>0</v>
      </c>
      <c r="R44" s="158">
        <f t="shared" si="8"/>
        <v>0</v>
      </c>
      <c r="S44" s="158">
        <f t="shared" si="15"/>
        <v>0</v>
      </c>
      <c r="T44" s="158">
        <f t="shared" si="18"/>
        <v>0</v>
      </c>
      <c r="U44" s="158">
        <f t="shared" si="21"/>
        <v>0</v>
      </c>
      <c r="V44" s="158">
        <f t="shared" si="24"/>
        <v>0</v>
      </c>
      <c r="W44" s="158">
        <f t="shared" si="27"/>
        <v>0</v>
      </c>
      <c r="X44" s="158">
        <f t="shared" si="30"/>
        <v>0</v>
      </c>
      <c r="Y44" s="158">
        <f t="shared" si="32"/>
        <v>0</v>
      </c>
      <c r="Z44" s="158">
        <f t="shared" si="34"/>
        <v>0</v>
      </c>
      <c r="AA44" s="158">
        <f t="shared" si="36"/>
        <v>0</v>
      </c>
      <c r="AB44" s="158">
        <f t="shared" si="38"/>
        <v>0</v>
      </c>
      <c r="AC44" s="158">
        <f t="shared" si="40"/>
        <v>0</v>
      </c>
      <c r="AD44" s="158">
        <f t="shared" si="42"/>
        <v>0</v>
      </c>
      <c r="AE44" s="158">
        <f t="shared" si="44"/>
        <v>0</v>
      </c>
      <c r="AF44" s="158">
        <f t="shared" si="46"/>
        <v>0</v>
      </c>
      <c r="AG44" s="158">
        <f t="shared" si="48"/>
        <v>0</v>
      </c>
      <c r="AH44" s="158">
        <f t="shared" si="50"/>
        <v>0</v>
      </c>
      <c r="AI44" s="158">
        <f t="shared" si="52"/>
        <v>0</v>
      </c>
      <c r="AJ44" s="158">
        <f t="shared" si="54"/>
        <v>0</v>
      </c>
      <c r="AK44" s="158">
        <f t="shared" si="57"/>
        <v>0</v>
      </c>
      <c r="AL44" s="158">
        <f t="shared" si="59"/>
        <v>0</v>
      </c>
      <c r="AM44" s="158">
        <f t="shared" si="61"/>
        <v>0</v>
      </c>
      <c r="AN44" s="158">
        <f t="shared" si="63"/>
        <v>0</v>
      </c>
      <c r="AO44" s="158">
        <f t="shared" si="65"/>
        <v>0</v>
      </c>
      <c r="AP44" s="158">
        <f t="shared" si="67"/>
        <v>0</v>
      </c>
      <c r="AQ44" s="158">
        <f t="shared" si="69"/>
        <v>0</v>
      </c>
      <c r="AR44" s="158">
        <f t="shared" si="71"/>
        <v>0</v>
      </c>
      <c r="AS44" s="158">
        <f t="shared" si="72"/>
        <v>0</v>
      </c>
      <c r="AT44" s="158">
        <f t="shared" si="73"/>
        <v>0</v>
      </c>
      <c r="AU44" s="158">
        <f t="shared" si="74"/>
        <v>0</v>
      </c>
      <c r="AV44" s="158">
        <f>IF($A44=AV$7,AV$49*$B44+AV$50*$C44+AV$51*$D44+AV$52*$E44,IF($A44+$H$3=AV$7,$A$5*$B44*AV$3+$B$5*$C44*AV$3+$C$5*$D44*AV$3+$D$5*$E44*AV$3,IF($A44+$H$3*2=AV$7,$A$5*$B44*AV$3+$B$5*$C44*AV$3+$C$5*$D44*AV$3+$D$5*$E44*AV$3,IF($A44+$H$3*3=AV$7,$A$5*$B44*AV$3+$B$5*$C44*AV$3+$C$5*$D44*AV$3+$D$5*$E44*AV$3,IF($A44+$H$3*4=AV$7,$A$5*$B44*AV$3+$B$5*$C44*AV$3+$C$5*$D44*AV$3+$D$5*$E44*AV$3,IF($A44+$H$3*5=AV$7,$A$5*$B44*AV$3+$B$5*$C44*AV$3+$C$5*$D44*AV$3+$D$5*$E44*AV$3,IF($A44+$H$3*6=AV$7,$A$5*$B44*AV$3+$B$5*$C44*AV$3+$C$5*$D44*AV$3+$D$5*$E44*AV$3,IF($A44+$H$3*7=AV$7,$A$5*$B44*AV$3+$B$5*$C44*AV$3+$C$5*$D44*AV$3+$D$5*$E44*AV$3,IF($A44+$H$3*8=AV$7,$A$5*$B44*AV$3+$B$5*$C44*AV$3+$C$5*$D44*AV$3+$D$5*$E44*AV$3,IF($A44+$H$3*9=AV$7,$A$5*$B44*AV$3+$B$5*$C44*AV$3+$C$5*$D44*AV$3+$D$5*$E44*AV$3,IF($A44+$H$3*10=AV$7,$A$5*$B44*AV$3+$B$5*$C44*AV$3+$C$5*$D44*AV$3+$D$5*$E44*AV$3,IF($A44+$H$3*11=AV$7,AV$55*$B44*AV$3+AV$56*$C44*AV$3+AV$57*$D44*AV$3+AV$58*$E44*AV$3,IF($A44+$H$3*12=AV$7,AV$55*$B44*AV$3+AV$56*$C44*AV$3+AV$57*$D44*AV$3+AV$58*$E44*AV$3,IF($A44+$H$3*13=AV$7,AV$55*$B44*AV$3+AV$56*$C44*AV$3+AV$57*$D44*AV$3+AV$58*$E44*AV$3,IF($A44+$H$3*14=AV$7,AV$55*$B44*AV$3+AV$56*$C44*AV$3+AV$57*$D44*AV$3+AV$58*$E44*AV$3,IF($A44+$H$3*15=AV$7,AV$55*$B44*AV$3+AV$56*$C44*AV$3+AV$57*$D44*AV$3+AV$58*$E44*AV$3,IF($A44+$H$3*16=AV$7,AV$60*$B44*AV$3+AV$61*$C44*AV$3+AV$62*$D44*AV$3+AV$63*$E44*AV$3,IF($A44+$H$3*17=AV$7,AV$60*$B44*AV$3+AV$61*$C44*AV$3+AV$62*$D44*AV$3+AV$63*$E44*AV$3,IF($A44+$H$3*18=AV$7,AV$60*$B44*AV$3+AV$61*$C44*AV$3+AV$62*$D44*AV$3+AV$63*$E44*AV$3,IF($A44+$H$3*19=AV$7,AV$60*$B44*AV$3+AV$61*$C44*AV$3+AV$62*$D44*AV$3+AV$63*$E44*AV$3,IF($A44+$H$3*20=AV$7,AV$60*$B44*AV$3+AV$61*$C44*AV$3+AV$62*$D44*AV$3+AV$63*$E44*AV$3,IF($A44+$H$3*21=AV$7,AV$49*$B44*AV$3+AV$50*$C44*AV$3+AV$51*$D44*AV$3+AV$52*$E44*AV$3,IF($A44+$H$3*22=AV$7,AV$49*$B44*AV$3+AV$50*$C44*AV$3+AV$51*$D44*AV$3+AV$52*$E44*AV$3,IF($A44+$H$3*23=AV$7,AV$49*$B44*AV$3+AV$50*$C44*AV$3+AV$51*$D44*AV$3+AV$52*$E44*AV$3,IF($A44+$H$3*24=AV$7,AV$49*$B44*AV$3+AV$50*$C44*AV$3+AV$51*$D44*AV$3+AV$52*$E44*AV$3,IF($A44+$H$3*25=AV$7,AV$49*$B44*AV$3+AV$50*$C44*AV$3+AV$51*$D44*AV$3+AV$52*$E44*AV$3,IF($A44+$H$3*26=AV$7,AV$49*$B44*AV$3+AV$50*$C44*AV$3+AV$51*$D44*AV$3+AV$52*$E44*AV$3,IF($A44+$H$3*27=AV$7,AV$49*$B44*AV$3+AV$50*$C44*AV$3+AV$51*$D44*AV$3+AV$52*$E44*AV$3,IF($A44+$H$3*28=AV$7,AV$49*$B44*AV$3+AV$50*$C44*AV$3+AV$51*$D44*AV$3+AV$52*$E44*AV$3,IF($A44+$H$3*29=AV$7,AV$49*$B44*AV$3+AV$50*$C44*AV$3+AV$51*$D44*AV$3+AV$52*$E44*AV$3,IF($A44+$H$3*30=AV$7,AV$49*$B44*AV$3+AV$50*$C44*AV$3+AV$51*$D44*AV$3+AV$52*$E44*AV$3,IF($A44+$H$3*31=AV$7,AV$49*$B44*AV$3+AV$50*$C44*AV$3+AV$51*$D44*AV$3+AV$52*$E44*AV$3,IF($A44+$H$3*32=AV$7,AV$49*$B44*AV$3+AV$50*$C44*AV$3+AV$51*$D44*AV$3+AV$52*$E44*AV$3,IF($A44+$H$3*33=AV$7,AV$49*$B44*AV$3+AV$50*$C44*AV$3+AV$51*$D44*AV$3+AV$52*$E44*AV$3,IF($A44+$H$3*34=AV$7,AV$49*$B44*AV$3+AV$50*$C44*AV$3+AV$51*$D44*AV$3+AV$52*$E44*AV$3,IF($A44+$H$3*35=AV$7,AV$49*$B44*AV$3+AV$50*$C44*AV$3+AV$51*$D44*AV$3+AV$52*$E44*AV$3,IF($A44+$H$3*36=AV$7,AV$49*$B44*AV$3+AV$50*$C44*AV$3+AV$51*$D44*AV$3+AV$52*$E44*AV$3,IF($A44+$H$3*37=AV$7,AV$49*$B44*AV$3+AV$50*$C44*AV$3+AV$51*$D44*AV$3+AV$52*$E44*AV$3,IF($A44+$H$3*38=AV$7,AV$49*$B44*AV$3+AV$50*$C44*AV$3+AV$51*$D44*AV$3+AV$52*$E44*AV$3,IF($A44+$H$3*39=AV$7,AV$49*$B44*AV$3+AV$50*$C44*AV$3+AV$51*$D44*AV$3+AV$52*$E44*AV$3,IF($A44+$H$3*40=AV$7,AV$49*$B44*AV$3+AV$50*$C44*AV$3+AV$51*$D44*AV$3+AV$52*$E44*AV$3,0)))))))))))))))))))))))))))))))))))))))))</f>
        <v>0</v>
      </c>
      <c r="AW44" s="158">
        <f>IF($A44=AW$7,AW$49*$B44+AW$50*$C44+AW$51*$D44+AW$52*$E44,IF($A44+$H$3=AW$7,$A$5*$B44*AW$3+$B$5*$C44*AW$3+$C$5*$D44*AW$3+$D$5*$E44*AW$3,IF($A44+$H$3*2=AW$7,$A$5*$B44*AW$3+$B$5*$C44*AW$3+$C$5*$D44*AW$3+$D$5*$E44*AW$3,IF($A44+$H$3*3=AW$7,$A$5*$B44*AW$3+$B$5*$C44*AW$3+$C$5*$D44*AW$3+$D$5*$E44*AW$3,IF($A44+$H$3*4=AW$7,$A$5*$B44*AW$3+$B$5*$C44*AW$3+$C$5*$D44*AW$3+$D$5*$E44*AW$3,IF($A44+$H$3*5=AW$7,$A$5*$B44*AW$3+$B$5*$C44*AW$3+$C$5*$D44*AW$3+$D$5*$E44*AW$3,IF($A44+$H$3*6=AW$7,$A$5*$B44*AW$3+$B$5*$C44*AW$3+$C$5*$D44*AW$3+$D$5*$E44*AW$3,IF($A44+$H$3*7=AW$7,$A$5*$B44*AW$3+$B$5*$C44*AW$3+$C$5*$D44*AW$3+$D$5*$E44*AW$3,IF($A44+$H$3*8=AW$7,$A$5*$B44*AW$3+$B$5*$C44*AW$3+$C$5*$D44*AW$3+$D$5*$E44*AW$3,IF($A44+$H$3*9=AW$7,$A$5*$B44*AW$3+$B$5*$C44*AW$3+$C$5*$D44*AW$3+$D$5*$E44*AW$3,IF($A44+$H$3*10=AW$7,$A$5*$B44*AW$3+$B$5*$C44*AW$3+$C$5*$D44*AW$3+$D$5*$E44*AW$3,IF($A44+$H$3*11=AW$7,AW$55*$B44*AW$3+AW$56*$C44*AW$3+AW$57*$D44*AW$3+AW$58*$E44*AW$3,IF($A44+$H$3*12=AW$7,AW$55*$B44*AW$3+AW$56*$C44*AW$3+AW$57*$D44*AW$3+AW$58*$E44*AW$3,IF($A44+$H$3*13=AW$7,AW$55*$B44*AW$3+AW$56*$C44*AW$3+AW$57*$D44*AW$3+AW$58*$E44*AW$3,IF($A44+$H$3*14=AW$7,AW$55*$B44*AW$3+AW$56*$C44*AW$3+AW$57*$D44*AW$3+AW$58*$E44*AW$3,IF($A44+$H$3*15=AW$7,AW$55*$B44*AW$3+AW$56*$C44*AW$3+AW$57*$D44*AW$3+AW$58*$E44*AW$3,IF($A44+$H$3*16=AW$7,AW$60*$B44*AW$3+AW$61*$C44*AW$3+AW$62*$D44*AW$3+AW$63*$E44*AW$3,IF($A44+$H$3*17=AW$7,AW$60*$B44*AW$3+AW$61*$C44*AW$3+AW$62*$D44*AW$3+AW$63*$E44*AW$3,IF($A44+$H$3*18=AW$7,AW$60*$B44*AW$3+AW$61*$C44*AW$3+AW$62*$D44*AW$3+AW$63*$E44*AW$3,IF($A44+$H$3*19=AW$7,AW$60*$B44*AW$3+AW$61*$C44*AW$3+AW$62*$D44*AW$3+AW$63*$E44*AW$3,IF($A44+$H$3*20=AW$7,AW$60*$B44*AW$3+AW$61*$C44*AW$3+AW$62*$D44*AW$3+AW$63*$E44*AW$3,IF($A44+$H$3*21=AW$7,AW$49*$B44*AW$3+AW$50*$C44*AW$3+AW$51*$D44*AW$3+AW$52*$E44*AW$3,IF($A44+$H$3*22=AW$7,AW$49*$B44*AW$3+AW$50*$C44*AW$3+AW$51*$D44*AW$3+AW$52*$E44*AW$3,IF($A44+$H$3*23=AW$7,AW$49*$B44*AW$3+AW$50*$C44*AW$3+AW$51*$D44*AW$3+AW$52*$E44*AW$3,IF($A44+$H$3*24=AW$7,AW$49*$B44*AW$3+AW$50*$C44*AW$3+AW$51*$D44*AW$3+AW$52*$E44*AW$3,IF($A44+$H$3*25=AW$7,AW$49*$B44*AW$3+AW$50*$C44*AW$3+AW$51*$D44*AW$3+AW$52*$E44*AW$3,IF($A44+$H$3*26=AW$7,AW$49*$B44*AW$3+AW$50*$C44*AW$3+AW$51*$D44*AW$3+AW$52*$E44*AW$3,IF($A44+$H$3*27=AW$7,AW$49*$B44*AW$3+AW$50*$C44*AW$3+AW$51*$D44*AW$3+AW$52*$E44*AW$3,IF($A44+$H$3*28=AW$7,AW$49*$B44*AW$3+AW$50*$C44*AW$3+AW$51*$D44*AW$3+AW$52*$E44*AW$3,IF($A44+$H$3*29=AW$7,AW$49*$B44*AW$3+AW$50*$C44*AW$3+AW$51*$D44*AW$3+AW$52*$E44*AW$3,IF($A44+$H$3*30=AW$7,AW$49*$B44*AW$3+AW$50*$C44*AW$3+AW$51*$D44*AW$3+AW$52*$E44*AW$3,IF($A44+$H$3*31=AW$7,AW$49*$B44*AW$3+AW$50*$C44*AW$3+AW$51*$D44*AW$3+AW$52*$E44*AW$3,IF($A44+$H$3*32=AW$7,AW$49*$B44*AW$3+AW$50*$C44*AW$3+AW$51*$D44*AW$3+AW$52*$E44*AW$3,IF($A44+$H$3*33=AW$7,AW$49*$B44*AW$3+AW$50*$C44*AW$3+AW$51*$D44*AW$3+AW$52*$E44*AW$3,IF($A44+$H$3*34=AW$7,AW$49*$B44*AW$3+AW$50*$C44*AW$3+AW$51*$D44*AW$3+AW$52*$E44*AW$3,IF($A44+$H$3*35=AW$7,AW$49*$B44*AW$3+AW$50*$C44*AW$3+AW$51*$D44*AW$3+AW$52*$E44*AW$3,IF($A44+$H$3*36=AW$7,AW$49*$B44*AW$3+AW$50*$C44*AW$3+AW$51*$D44*AW$3+AW$52*$E44*AW$3,IF($A44+$H$3*37=AW$7,AW$49*$B44*AW$3+AW$50*$C44*AW$3+AW$51*$D44*AW$3+AW$52*$E44*AW$3,IF($A44+$H$3*38=AW$7,AW$49*$B44*AW$3+AW$50*$C44*AW$3+AW$51*$D44*AW$3+AW$52*$E44*AW$3,IF($A44+$H$3*39=AW$7,AW$49*$B44*AW$3+AW$50*$C44*AW$3+AW$51*$D44*AW$3+AW$52*$E44*AW$3,IF($A44+$H$3*40=AW$7,AW$49*$B44*AW$3+AW$50*$C44*AW$3+AW$51*$D44*AW$3+AW$52*$E44*AW$3,0)))))))))))))))))))))))))))))))))))))))))</f>
        <v>0</v>
      </c>
      <c r="AX44" s="180">
        <f t="shared" si="1"/>
        <v>0</v>
      </c>
    </row>
    <row r="45" spans="1:50" ht="15" thickBot="1" x14ac:dyDescent="0.25">
      <c r="A45" s="185">
        <f>'QUANTITIES - ALT 2'!A41</f>
        <v>2058</v>
      </c>
      <c r="B45" s="186">
        <f>'QUANTITIES - ALT 1'!L41</f>
        <v>0</v>
      </c>
      <c r="C45" s="186">
        <f>'QUANTITIES - ALT 1'!M41</f>
        <v>0</v>
      </c>
      <c r="D45" s="186">
        <f>'QUANTITIES - ALT 1'!N41</f>
        <v>0</v>
      </c>
      <c r="E45" s="186">
        <f>'QUANTITIES - ALT 1'!O41</f>
        <v>0</v>
      </c>
      <c r="F45" s="187">
        <f t="shared" si="2"/>
        <v>0</v>
      </c>
      <c r="G45" s="171"/>
      <c r="H45" s="188">
        <f t="shared" si="11"/>
        <v>0</v>
      </c>
      <c r="I45" s="186">
        <f t="shared" si="12"/>
        <v>0</v>
      </c>
      <c r="J45" s="186">
        <f t="shared" si="13"/>
        <v>0</v>
      </c>
      <c r="K45" s="186">
        <f t="shared" si="14"/>
        <v>0</v>
      </c>
      <c r="L45" s="189">
        <f t="shared" si="4"/>
        <v>0</v>
      </c>
      <c r="N45" s="158">
        <f t="shared" si="56"/>
        <v>0</v>
      </c>
      <c r="O45" s="158">
        <f t="shared" si="56"/>
        <v>0</v>
      </c>
      <c r="P45" s="158">
        <f t="shared" si="56"/>
        <v>0</v>
      </c>
      <c r="Q45" s="158">
        <f t="shared" si="56"/>
        <v>0</v>
      </c>
      <c r="R45" s="158">
        <f t="shared" si="8"/>
        <v>0</v>
      </c>
      <c r="S45" s="158">
        <f t="shared" si="15"/>
        <v>0</v>
      </c>
      <c r="T45" s="158">
        <f t="shared" si="18"/>
        <v>0</v>
      </c>
      <c r="U45" s="158">
        <f t="shared" si="21"/>
        <v>0</v>
      </c>
      <c r="V45" s="158">
        <f t="shared" si="24"/>
        <v>0</v>
      </c>
      <c r="W45" s="158">
        <f t="shared" si="27"/>
        <v>0</v>
      </c>
      <c r="X45" s="158">
        <f t="shared" si="30"/>
        <v>0</v>
      </c>
      <c r="Y45" s="158">
        <f t="shared" si="32"/>
        <v>0</v>
      </c>
      <c r="Z45" s="158">
        <f t="shared" si="34"/>
        <v>0</v>
      </c>
      <c r="AA45" s="158">
        <f t="shared" si="36"/>
        <v>0</v>
      </c>
      <c r="AB45" s="158">
        <f t="shared" si="38"/>
        <v>0</v>
      </c>
      <c r="AC45" s="158">
        <f t="shared" si="40"/>
        <v>0</v>
      </c>
      <c r="AD45" s="158">
        <f t="shared" si="42"/>
        <v>0</v>
      </c>
      <c r="AE45" s="158">
        <f t="shared" si="44"/>
        <v>0</v>
      </c>
      <c r="AF45" s="158">
        <f t="shared" si="46"/>
        <v>0</v>
      </c>
      <c r="AG45" s="158">
        <f t="shared" si="48"/>
        <v>0</v>
      </c>
      <c r="AH45" s="158">
        <f t="shared" si="50"/>
        <v>0</v>
      </c>
      <c r="AI45" s="158">
        <f t="shared" si="52"/>
        <v>0</v>
      </c>
      <c r="AJ45" s="158">
        <f t="shared" si="54"/>
        <v>0</v>
      </c>
      <c r="AK45" s="158">
        <f t="shared" si="57"/>
        <v>0</v>
      </c>
      <c r="AL45" s="158">
        <f t="shared" si="59"/>
        <v>0</v>
      </c>
      <c r="AM45" s="158">
        <f t="shared" si="61"/>
        <v>0</v>
      </c>
      <c r="AN45" s="158">
        <f t="shared" si="63"/>
        <v>0</v>
      </c>
      <c r="AO45" s="158">
        <f t="shared" si="65"/>
        <v>0</v>
      </c>
      <c r="AP45" s="158">
        <f t="shared" si="67"/>
        <v>0</v>
      </c>
      <c r="AQ45" s="158">
        <f t="shared" si="69"/>
        <v>0</v>
      </c>
      <c r="AR45" s="158">
        <f t="shared" si="71"/>
        <v>0</v>
      </c>
      <c r="AS45" s="158">
        <f t="shared" si="72"/>
        <v>0</v>
      </c>
      <c r="AT45" s="158">
        <f t="shared" si="73"/>
        <v>0</v>
      </c>
      <c r="AU45" s="158">
        <f t="shared" si="74"/>
        <v>0</v>
      </c>
      <c r="AV45" s="158">
        <f>IF($A45=AV$7,AV$49*$B45+AV$50*$C45+AV$51*$D45+AV$52*$E45,IF($A45+$H$3=AV$7,$A$5*$B45*AV$3+$B$5*$C45*AV$3+$C$5*$D45*AV$3+$D$5*$E45*AV$3,IF($A45+$H$3*2=AV$7,$A$5*$B45*AV$3+$B$5*$C45*AV$3+$C$5*$D45*AV$3+$D$5*$E45*AV$3,IF($A45+$H$3*3=AV$7,$A$5*$B45*AV$3+$B$5*$C45*AV$3+$C$5*$D45*AV$3+$D$5*$E45*AV$3,IF($A45+$H$3*4=AV$7,$A$5*$B45*AV$3+$B$5*$C45*AV$3+$C$5*$D45*AV$3+$D$5*$E45*AV$3,IF($A45+$H$3*5=AV$7,$A$5*$B45*AV$3+$B$5*$C45*AV$3+$C$5*$D45*AV$3+$D$5*$E45*AV$3,IF($A45+$H$3*6=AV$7,$A$5*$B45*AV$3+$B$5*$C45*AV$3+$C$5*$D45*AV$3+$D$5*$E45*AV$3,IF($A45+$H$3*7=AV$7,$A$5*$B45*AV$3+$B$5*$C45*AV$3+$C$5*$D45*AV$3+$D$5*$E45*AV$3,IF($A45+$H$3*8=AV$7,$A$5*$B45*AV$3+$B$5*$C45*AV$3+$C$5*$D45*AV$3+$D$5*$E45*AV$3,IF($A45+$H$3*9=AV$7,$A$5*$B45*AV$3+$B$5*$C45*AV$3+$C$5*$D45*AV$3+$D$5*$E45*AV$3,IF($A45+$H$3*10=AV$7,$A$5*$B45*AV$3+$B$5*$C45*AV$3+$C$5*$D45*AV$3+$D$5*$E45*AV$3,IF($A45+$H$3*11=AV$7,AV$55*$B45*AV$3+AV$56*$C45*AV$3+AV$57*$D45*AV$3+AV$58*$E45*AV$3,IF($A45+$H$3*12=AV$7,AV$55*$B45*AV$3+AV$56*$C45*AV$3+AV$57*$D45*AV$3+AV$58*$E45*AV$3,IF($A45+$H$3*13=AV$7,AV$55*$B45*AV$3+AV$56*$C45*AV$3+AV$57*$D45*AV$3+AV$58*$E45*AV$3,IF($A45+$H$3*14=AV$7,AV$55*$B45*AV$3+AV$56*$C45*AV$3+AV$57*$D45*AV$3+AV$58*$E45*AV$3,IF($A45+$H$3*15=AV$7,AV$55*$B45*AV$3+AV$56*$C45*AV$3+AV$57*$D45*AV$3+AV$58*$E45*AV$3,IF($A45+$H$3*16=AV$7,AV$60*$B45*AV$3+AV$61*$C45*AV$3+AV$62*$D45*AV$3+AV$63*$E45*AV$3,IF($A45+$H$3*17=AV$7,AV$60*$B45*AV$3+AV$61*$C45*AV$3+AV$62*$D45*AV$3+AV$63*$E45*AV$3,IF($A45+$H$3*18=AV$7,AV$60*$B45*AV$3+AV$61*$C45*AV$3+AV$62*$D45*AV$3+AV$63*$E45*AV$3,IF($A45+$H$3*19=AV$7,AV$60*$B45*AV$3+AV$61*$C45*AV$3+AV$62*$D45*AV$3+AV$63*$E45*AV$3,IF($A45+$H$3*20=AV$7,AV$60*$B45*AV$3+AV$61*$C45*AV$3+AV$62*$D45*AV$3+AV$63*$E45*AV$3,IF($A45+$H$3*21=AV$7,AV$49*$B45*AV$3+AV$50*$C45*AV$3+AV$51*$D45*AV$3+AV$52*$E45*AV$3,IF($A45+$H$3*22=AV$7,AV$49*$B45*AV$3+AV$50*$C45*AV$3+AV$51*$D45*AV$3+AV$52*$E45*AV$3,IF($A45+$H$3*23=AV$7,AV$49*$B45*AV$3+AV$50*$C45*AV$3+AV$51*$D45*AV$3+AV$52*$E45*AV$3,IF($A45+$H$3*24=AV$7,AV$49*$B45*AV$3+AV$50*$C45*AV$3+AV$51*$D45*AV$3+AV$52*$E45*AV$3,IF($A45+$H$3*25=AV$7,AV$49*$B45*AV$3+AV$50*$C45*AV$3+AV$51*$D45*AV$3+AV$52*$E45*AV$3,IF($A45+$H$3*26=AV$7,AV$49*$B45*AV$3+AV$50*$C45*AV$3+AV$51*$D45*AV$3+AV$52*$E45*AV$3,IF($A45+$H$3*27=AV$7,AV$49*$B45*AV$3+AV$50*$C45*AV$3+AV$51*$D45*AV$3+AV$52*$E45*AV$3,IF($A45+$H$3*28=AV$7,AV$49*$B45*AV$3+AV$50*$C45*AV$3+AV$51*$D45*AV$3+AV$52*$E45*AV$3,IF($A45+$H$3*29=AV$7,AV$49*$B45*AV$3+AV$50*$C45*AV$3+AV$51*$D45*AV$3+AV$52*$E45*AV$3,IF($A45+$H$3*30=AV$7,AV$49*$B45*AV$3+AV$50*$C45*AV$3+AV$51*$D45*AV$3+AV$52*$E45*AV$3,IF($A45+$H$3*31=AV$7,AV$49*$B45*AV$3+AV$50*$C45*AV$3+AV$51*$D45*AV$3+AV$52*$E45*AV$3,IF($A45+$H$3*32=AV$7,AV$49*$B45*AV$3+AV$50*$C45*AV$3+AV$51*$D45*AV$3+AV$52*$E45*AV$3,IF($A45+$H$3*33=AV$7,AV$49*$B45*AV$3+AV$50*$C45*AV$3+AV$51*$D45*AV$3+AV$52*$E45*AV$3,IF($A45+$H$3*34=AV$7,AV$49*$B45*AV$3+AV$50*$C45*AV$3+AV$51*$D45*AV$3+AV$52*$E45*AV$3,IF($A45+$H$3*35=AV$7,AV$49*$B45*AV$3+AV$50*$C45*AV$3+AV$51*$D45*AV$3+AV$52*$E45*AV$3,IF($A45+$H$3*36=AV$7,AV$49*$B45*AV$3+AV$50*$C45*AV$3+AV$51*$D45*AV$3+AV$52*$E45*AV$3,IF($A45+$H$3*37=AV$7,AV$49*$B45*AV$3+AV$50*$C45*AV$3+AV$51*$D45*AV$3+AV$52*$E45*AV$3,IF($A45+$H$3*38=AV$7,AV$49*$B45*AV$3+AV$50*$C45*AV$3+AV$51*$D45*AV$3+AV$52*$E45*AV$3,IF($A45+$H$3*39=AV$7,AV$49*$B45*AV$3+AV$50*$C45*AV$3+AV$51*$D45*AV$3+AV$52*$E45*AV$3,IF($A45+$H$3*40=AV$7,AV$49*$B45*AV$3+AV$50*$C45*AV$3+AV$51*$D45*AV$3+AV$52*$E45*AV$3,0)))))))))))))))))))))))))))))))))))))))))</f>
        <v>0</v>
      </c>
      <c r="AW45" s="158">
        <f>IF($A45=AW$7,AW$49*$B45+AW$50*$C45+AW$51*$D45+AW$52*$E45,IF($A45+$H$3=AW$7,$A$5*$B45*AW$3+$B$5*$C45*AW$3+$C$5*$D45*AW$3+$D$5*$E45*AW$3,IF($A45+$H$3*2=AW$7,$A$5*$B45*AW$3+$B$5*$C45*AW$3+$C$5*$D45*AW$3+$D$5*$E45*AW$3,IF($A45+$H$3*3=AW$7,$A$5*$B45*AW$3+$B$5*$C45*AW$3+$C$5*$D45*AW$3+$D$5*$E45*AW$3,IF($A45+$H$3*4=AW$7,$A$5*$B45*AW$3+$B$5*$C45*AW$3+$C$5*$D45*AW$3+$D$5*$E45*AW$3,IF($A45+$H$3*5=AW$7,$A$5*$B45*AW$3+$B$5*$C45*AW$3+$C$5*$D45*AW$3+$D$5*$E45*AW$3,IF($A45+$H$3*6=AW$7,$A$5*$B45*AW$3+$B$5*$C45*AW$3+$C$5*$D45*AW$3+$D$5*$E45*AW$3,IF($A45+$H$3*7=AW$7,$A$5*$B45*AW$3+$B$5*$C45*AW$3+$C$5*$D45*AW$3+$D$5*$E45*AW$3,IF($A45+$H$3*8=AW$7,$A$5*$B45*AW$3+$B$5*$C45*AW$3+$C$5*$D45*AW$3+$D$5*$E45*AW$3,IF($A45+$H$3*9=AW$7,$A$5*$B45*AW$3+$B$5*$C45*AW$3+$C$5*$D45*AW$3+$D$5*$E45*AW$3,IF($A45+$H$3*10=AW$7,$A$5*$B45*AW$3+$B$5*$C45*AW$3+$C$5*$D45*AW$3+$D$5*$E45*AW$3,IF($A45+$H$3*11=AW$7,AW$55*$B45*AW$3+AW$56*$C45*AW$3+AW$57*$D45*AW$3+AW$58*$E45*AW$3,IF($A45+$H$3*12=AW$7,AW$55*$B45*AW$3+AW$56*$C45*AW$3+AW$57*$D45*AW$3+AW$58*$E45*AW$3,IF($A45+$H$3*13=AW$7,AW$55*$B45*AW$3+AW$56*$C45*AW$3+AW$57*$D45*AW$3+AW$58*$E45*AW$3,IF($A45+$H$3*14=AW$7,AW$55*$B45*AW$3+AW$56*$C45*AW$3+AW$57*$D45*AW$3+AW$58*$E45*AW$3,IF($A45+$H$3*15=AW$7,AW$55*$B45*AW$3+AW$56*$C45*AW$3+AW$57*$D45*AW$3+AW$58*$E45*AW$3,IF($A45+$H$3*16=AW$7,AW$60*$B45*AW$3+AW$61*$C45*AW$3+AW$62*$D45*AW$3+AW$63*$E45*AW$3,IF($A45+$H$3*17=AW$7,AW$60*$B45*AW$3+AW$61*$C45*AW$3+AW$62*$D45*AW$3+AW$63*$E45*AW$3,IF($A45+$H$3*18=AW$7,AW$60*$B45*AW$3+AW$61*$C45*AW$3+AW$62*$D45*AW$3+AW$63*$E45*AW$3,IF($A45+$H$3*19=AW$7,AW$60*$B45*AW$3+AW$61*$C45*AW$3+AW$62*$D45*AW$3+AW$63*$E45*AW$3,IF($A45+$H$3*20=AW$7,AW$60*$B45*AW$3+AW$61*$C45*AW$3+AW$62*$D45*AW$3+AW$63*$E45*AW$3,IF($A45+$H$3*21=AW$7,AW$49*$B45*AW$3+AW$50*$C45*AW$3+AW$51*$D45*AW$3+AW$52*$E45*AW$3,IF($A45+$H$3*22=AW$7,AW$49*$B45*AW$3+AW$50*$C45*AW$3+AW$51*$D45*AW$3+AW$52*$E45*AW$3,IF($A45+$H$3*23=AW$7,AW$49*$B45*AW$3+AW$50*$C45*AW$3+AW$51*$D45*AW$3+AW$52*$E45*AW$3,IF($A45+$H$3*24=AW$7,AW$49*$B45*AW$3+AW$50*$C45*AW$3+AW$51*$D45*AW$3+AW$52*$E45*AW$3,IF($A45+$H$3*25=AW$7,AW$49*$B45*AW$3+AW$50*$C45*AW$3+AW$51*$D45*AW$3+AW$52*$E45*AW$3,IF($A45+$H$3*26=AW$7,AW$49*$B45*AW$3+AW$50*$C45*AW$3+AW$51*$D45*AW$3+AW$52*$E45*AW$3,IF($A45+$H$3*27=AW$7,AW$49*$B45*AW$3+AW$50*$C45*AW$3+AW$51*$D45*AW$3+AW$52*$E45*AW$3,IF($A45+$H$3*28=AW$7,AW$49*$B45*AW$3+AW$50*$C45*AW$3+AW$51*$D45*AW$3+AW$52*$E45*AW$3,IF($A45+$H$3*29=AW$7,AW$49*$B45*AW$3+AW$50*$C45*AW$3+AW$51*$D45*AW$3+AW$52*$E45*AW$3,IF($A45+$H$3*30=AW$7,AW$49*$B45*AW$3+AW$50*$C45*AW$3+AW$51*$D45*AW$3+AW$52*$E45*AW$3,IF($A45+$H$3*31=AW$7,AW$49*$B45*AW$3+AW$50*$C45*AW$3+AW$51*$D45*AW$3+AW$52*$E45*AW$3,IF($A45+$H$3*32=AW$7,AW$49*$B45*AW$3+AW$50*$C45*AW$3+AW$51*$D45*AW$3+AW$52*$E45*AW$3,IF($A45+$H$3*33=AW$7,AW$49*$B45*AW$3+AW$50*$C45*AW$3+AW$51*$D45*AW$3+AW$52*$E45*AW$3,IF($A45+$H$3*34=AW$7,AW$49*$B45*AW$3+AW$50*$C45*AW$3+AW$51*$D45*AW$3+AW$52*$E45*AW$3,IF($A45+$H$3*35=AW$7,AW$49*$B45*AW$3+AW$50*$C45*AW$3+AW$51*$D45*AW$3+AW$52*$E45*AW$3,IF($A45+$H$3*36=AW$7,AW$49*$B45*AW$3+AW$50*$C45*AW$3+AW$51*$D45*AW$3+AW$52*$E45*AW$3,IF($A45+$H$3*37=AW$7,AW$49*$B45*AW$3+AW$50*$C45*AW$3+AW$51*$D45*AW$3+AW$52*$E45*AW$3,IF($A45+$H$3*38=AW$7,AW$49*$B45*AW$3+AW$50*$C45*AW$3+AW$51*$D45*AW$3+AW$52*$E45*AW$3,IF($A45+$H$3*39=AW$7,AW$49*$B45*AW$3+AW$50*$C45*AW$3+AW$51*$D45*AW$3+AW$52*$E45*AW$3,IF($A45+$H$3*40=AW$7,AW$49*$B45*AW$3+AW$50*$C45*AW$3+AW$51*$D45*AW$3+AW$52*$E45*AW$3,0)))))))))))))))))))))))))))))))))))))))))</f>
        <v>0</v>
      </c>
      <c r="AX45" s="180">
        <f t="shared" si="1"/>
        <v>0</v>
      </c>
    </row>
    <row r="46" spans="1:50" ht="15" thickBot="1" x14ac:dyDescent="0.25"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</row>
    <row r="47" spans="1:50" ht="15" thickBot="1" x14ac:dyDescent="0.25">
      <c r="A47" s="170" t="s">
        <v>25</v>
      </c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90">
        <f>SUM(L9:L45)</f>
        <v>16848978.15737601</v>
      </c>
      <c r="N47" s="158">
        <f t="shared" ref="N47:AW47" si="75">SUM(N9:N45)</f>
        <v>0</v>
      </c>
      <c r="O47" s="191">
        <f t="shared" si="75"/>
        <v>0</v>
      </c>
      <c r="P47" s="191">
        <f t="shared" si="75"/>
        <v>0</v>
      </c>
      <c r="Q47" s="191">
        <f t="shared" si="75"/>
        <v>513337.74887999997</v>
      </c>
      <c r="R47" s="191">
        <f t="shared" si="75"/>
        <v>513337.74887999997</v>
      </c>
      <c r="S47" s="191">
        <f t="shared" si="75"/>
        <v>513337.74887999997</v>
      </c>
      <c r="T47" s="191">
        <f t="shared" si="75"/>
        <v>513337.74887999997</v>
      </c>
      <c r="U47" s="191">
        <f t="shared" si="75"/>
        <v>513337.74887999997</v>
      </c>
      <c r="V47" s="191">
        <f t="shared" si="75"/>
        <v>513337.74887999997</v>
      </c>
      <c r="W47" s="191">
        <f t="shared" si="75"/>
        <v>513337.74887999997</v>
      </c>
      <c r="X47" s="191">
        <f t="shared" si="75"/>
        <v>513337.74887999997</v>
      </c>
      <c r="Y47" s="191">
        <f t="shared" si="75"/>
        <v>513337.74887999997</v>
      </c>
      <c r="Z47" s="191">
        <f t="shared" si="75"/>
        <v>513337.74887999997</v>
      </c>
      <c r="AA47" s="191">
        <f t="shared" si="75"/>
        <v>513337.74887999997</v>
      </c>
      <c r="AB47" s="191">
        <f t="shared" si="75"/>
        <v>514629.13522281795</v>
      </c>
      <c r="AC47" s="191">
        <f t="shared" si="75"/>
        <v>515920.52156563592</v>
      </c>
      <c r="AD47" s="191">
        <f t="shared" si="75"/>
        <v>517211.9079084539</v>
      </c>
      <c r="AE47" s="191">
        <f t="shared" si="75"/>
        <v>518503.29425127187</v>
      </c>
      <c r="AF47" s="191">
        <f t="shared" si="75"/>
        <v>519794.68059408991</v>
      </c>
      <c r="AG47" s="191">
        <f t="shared" si="75"/>
        <v>521117.85490842338</v>
      </c>
      <c r="AH47" s="191">
        <f t="shared" si="75"/>
        <v>522441.02922275686</v>
      </c>
      <c r="AI47" s="191">
        <f t="shared" si="75"/>
        <v>523764.20353709039</v>
      </c>
      <c r="AJ47" s="191">
        <f t="shared" si="75"/>
        <v>525087.37785142392</v>
      </c>
      <c r="AK47" s="191">
        <f t="shared" si="75"/>
        <v>526410.5521657574</v>
      </c>
      <c r="AL47" s="191">
        <f t="shared" si="75"/>
        <v>531543.92965455737</v>
      </c>
      <c r="AM47" s="191">
        <f t="shared" si="75"/>
        <v>536677.30714335735</v>
      </c>
      <c r="AN47" s="191">
        <f t="shared" si="75"/>
        <v>541810.68463215744</v>
      </c>
      <c r="AO47" s="191">
        <f t="shared" si="75"/>
        <v>546944.06212095742</v>
      </c>
      <c r="AP47" s="191">
        <f t="shared" si="75"/>
        <v>552077.43960975739</v>
      </c>
      <c r="AQ47" s="191">
        <f t="shared" si="75"/>
        <v>557210.81709855737</v>
      </c>
      <c r="AR47" s="191">
        <f t="shared" si="75"/>
        <v>562344.19458735746</v>
      </c>
      <c r="AS47" s="191">
        <f t="shared" si="75"/>
        <v>567477.57207615743</v>
      </c>
      <c r="AT47" s="191">
        <f t="shared" si="75"/>
        <v>572610.94956495741</v>
      </c>
      <c r="AU47" s="191">
        <f t="shared" si="75"/>
        <v>577744.32705375738</v>
      </c>
      <c r="AV47" s="191">
        <f t="shared" si="75"/>
        <v>582877.70454255736</v>
      </c>
      <c r="AW47" s="191">
        <f t="shared" si="75"/>
        <v>588011.08203135733</v>
      </c>
      <c r="AX47" s="191">
        <f>SUM(AX10:AX45)</f>
        <v>17568925.865023218</v>
      </c>
    </row>
    <row r="48" spans="1:50" ht="15" x14ac:dyDescent="0.25">
      <c r="J48" s="127"/>
      <c r="K48" s="452" t="s">
        <v>110</v>
      </c>
      <c r="L48" s="452"/>
    </row>
    <row r="49" spans="9:49" ht="15" x14ac:dyDescent="0.25">
      <c r="I49" s="192"/>
      <c r="J49" s="127"/>
      <c r="K49" s="109" t="s">
        <v>64</v>
      </c>
      <c r="L49" s="109" t="s">
        <v>111</v>
      </c>
      <c r="O49" s="161">
        <f>INPUTS!$B$17</f>
        <v>418.00080400000002</v>
      </c>
      <c r="P49" s="161">
        <f>INPUTS!$B$17</f>
        <v>418.00080400000002</v>
      </c>
      <c r="Q49" s="161">
        <f>INPUTS!$B$17</f>
        <v>418.00080400000002</v>
      </c>
      <c r="R49" s="161">
        <f>INPUTS!$B$17</f>
        <v>418.00080400000002</v>
      </c>
      <c r="S49" s="161">
        <f>INPUTS!$B$17</f>
        <v>418.00080400000002</v>
      </c>
      <c r="T49" s="161">
        <f>INPUTS!$B$17</f>
        <v>418.00080400000002</v>
      </c>
      <c r="U49" s="161">
        <f>INPUTS!$B$17</f>
        <v>418.00080400000002</v>
      </c>
      <c r="V49" s="161">
        <f>INPUTS!$B$17</f>
        <v>418.00080400000002</v>
      </c>
      <c r="W49" s="161">
        <f>INPUTS!$B$17</f>
        <v>418.00080400000002</v>
      </c>
      <c r="X49" s="161">
        <f>INPUTS!$B$17</f>
        <v>418.00080400000002</v>
      </c>
      <c r="Y49" s="161">
        <f>INPUTS!$B$17</f>
        <v>418.00080400000002</v>
      </c>
      <c r="Z49" s="161">
        <f>INPUTS!$B$17</f>
        <v>418.00080400000002</v>
      </c>
      <c r="AA49" s="161">
        <f>INPUTS!$B$17</f>
        <v>418.00080400000002</v>
      </c>
      <c r="AB49" s="161">
        <f>INPUTS!$B$17</f>
        <v>418.00080400000002</v>
      </c>
      <c r="AC49" s="161">
        <f>INPUTS!$B$17</f>
        <v>418.00080400000002</v>
      </c>
      <c r="AD49" s="161">
        <f>INPUTS!$B$17</f>
        <v>418.00080400000002</v>
      </c>
      <c r="AE49" s="161">
        <f>INPUTS!$B$17</f>
        <v>418.00080400000002</v>
      </c>
      <c r="AF49" s="161">
        <f>INPUTS!$B$17</f>
        <v>418.00080400000002</v>
      </c>
      <c r="AG49" s="161">
        <f>INPUTS!$B$17</f>
        <v>418.00080400000002</v>
      </c>
      <c r="AH49" s="161">
        <f>INPUTS!$B$17</f>
        <v>418.00080400000002</v>
      </c>
      <c r="AI49" s="161">
        <f>INPUTS!$B$17</f>
        <v>418.00080400000002</v>
      </c>
      <c r="AJ49" s="161">
        <f>INPUTS!$B$17</f>
        <v>418.00080400000002</v>
      </c>
      <c r="AK49" s="161">
        <f>INPUTS!$B$17</f>
        <v>418.00080400000002</v>
      </c>
      <c r="AL49" s="161">
        <f>INPUTS!$B$17</f>
        <v>418.00080400000002</v>
      </c>
      <c r="AM49" s="161">
        <f>INPUTS!$B$17</f>
        <v>418.00080400000002</v>
      </c>
      <c r="AN49" s="161">
        <f>INPUTS!$B$17</f>
        <v>418.00080400000002</v>
      </c>
      <c r="AO49" s="161">
        <f>INPUTS!$B$17</f>
        <v>418.00080400000002</v>
      </c>
      <c r="AP49" s="161">
        <f>INPUTS!$B$17</f>
        <v>418.00080400000002</v>
      </c>
      <c r="AQ49" s="161">
        <f>INPUTS!$B$17</f>
        <v>418.00080400000002</v>
      </c>
      <c r="AR49" s="161">
        <f>INPUTS!$B$17</f>
        <v>418.00080400000002</v>
      </c>
      <c r="AS49" s="161">
        <f>INPUTS!$B$17</f>
        <v>418.00080400000002</v>
      </c>
      <c r="AT49" s="161">
        <f>INPUTS!$B$17</f>
        <v>418.00080400000002</v>
      </c>
      <c r="AU49" s="161">
        <f>INPUTS!$B$17</f>
        <v>418.00080400000002</v>
      </c>
      <c r="AV49" s="161">
        <f>INPUTS!$B$17</f>
        <v>418.00080400000002</v>
      </c>
      <c r="AW49" s="161">
        <f>INPUTS!$B$17</f>
        <v>418.00080400000002</v>
      </c>
    </row>
    <row r="50" spans="9:49" x14ac:dyDescent="0.2">
      <c r="I50" s="192"/>
      <c r="J50" s="131"/>
      <c r="K50" s="107" t="s">
        <v>18</v>
      </c>
      <c r="L50" s="156">
        <f>A4</f>
        <v>418.00080400000002</v>
      </c>
      <c r="O50" s="161">
        <f>INPUTS!$B$18</f>
        <v>406.40880399999998</v>
      </c>
      <c r="P50" s="161">
        <f>INPUTS!$B$18</f>
        <v>406.40880399999998</v>
      </c>
      <c r="Q50" s="161">
        <f>INPUTS!$B$18</f>
        <v>406.40880399999998</v>
      </c>
      <c r="R50" s="161">
        <f>INPUTS!$B$18</f>
        <v>406.40880399999998</v>
      </c>
      <c r="S50" s="161">
        <f>INPUTS!$B$18</f>
        <v>406.40880399999998</v>
      </c>
      <c r="T50" s="161">
        <f>INPUTS!$B$18</f>
        <v>406.40880399999998</v>
      </c>
      <c r="U50" s="161">
        <f>INPUTS!$B$18</f>
        <v>406.40880399999998</v>
      </c>
      <c r="V50" s="161">
        <f>INPUTS!$B$18</f>
        <v>406.40880399999998</v>
      </c>
      <c r="W50" s="161">
        <f>INPUTS!$B$18</f>
        <v>406.40880399999998</v>
      </c>
      <c r="X50" s="161">
        <f>INPUTS!$B$18</f>
        <v>406.40880399999998</v>
      </c>
      <c r="Y50" s="161">
        <f>INPUTS!$B$18</f>
        <v>406.40880399999998</v>
      </c>
      <c r="Z50" s="161">
        <f>INPUTS!$B$18</f>
        <v>406.40880399999998</v>
      </c>
      <c r="AA50" s="161">
        <f>INPUTS!$B$18</f>
        <v>406.40880399999998</v>
      </c>
      <c r="AB50" s="161">
        <f>INPUTS!$B$18</f>
        <v>406.40880399999998</v>
      </c>
      <c r="AC50" s="161">
        <f>INPUTS!$B$18</f>
        <v>406.40880399999998</v>
      </c>
      <c r="AD50" s="161">
        <f>INPUTS!$B$18</f>
        <v>406.40880399999998</v>
      </c>
      <c r="AE50" s="161">
        <f>INPUTS!$B$18</f>
        <v>406.40880399999998</v>
      </c>
      <c r="AF50" s="161">
        <f>INPUTS!$B$18</f>
        <v>406.40880399999998</v>
      </c>
      <c r="AG50" s="161">
        <f>INPUTS!$B$18</f>
        <v>406.40880399999998</v>
      </c>
      <c r="AH50" s="161">
        <f>INPUTS!$B$18</f>
        <v>406.40880399999998</v>
      </c>
      <c r="AI50" s="161">
        <f>INPUTS!$B$18</f>
        <v>406.40880399999998</v>
      </c>
      <c r="AJ50" s="161">
        <f>INPUTS!$B$18</f>
        <v>406.40880399999998</v>
      </c>
      <c r="AK50" s="161">
        <f>INPUTS!$B$18</f>
        <v>406.40880399999998</v>
      </c>
      <c r="AL50" s="161">
        <f>INPUTS!$B$18</f>
        <v>406.40880399999998</v>
      </c>
      <c r="AM50" s="161">
        <f>INPUTS!$B$18</f>
        <v>406.40880399999998</v>
      </c>
      <c r="AN50" s="161">
        <f>INPUTS!$B$18</f>
        <v>406.40880399999998</v>
      </c>
      <c r="AO50" s="161">
        <f>INPUTS!$B$18</f>
        <v>406.40880399999998</v>
      </c>
      <c r="AP50" s="161">
        <f>INPUTS!$B$18</f>
        <v>406.40880399999998</v>
      </c>
      <c r="AQ50" s="161">
        <f>INPUTS!$B$18</f>
        <v>406.40880399999998</v>
      </c>
      <c r="AR50" s="161">
        <f>INPUTS!$B$18</f>
        <v>406.40880399999998</v>
      </c>
      <c r="AS50" s="161">
        <f>INPUTS!$B$18</f>
        <v>406.40880399999998</v>
      </c>
      <c r="AT50" s="161">
        <f>INPUTS!$B$18</f>
        <v>406.40880399999998</v>
      </c>
      <c r="AU50" s="161">
        <f>INPUTS!$B$18</f>
        <v>406.40880399999998</v>
      </c>
      <c r="AV50" s="161">
        <f>INPUTS!$B$18</f>
        <v>406.40880399999998</v>
      </c>
      <c r="AW50" s="161">
        <f>INPUTS!$B$18</f>
        <v>406.40880399999998</v>
      </c>
    </row>
    <row r="51" spans="9:49" x14ac:dyDescent="0.2">
      <c r="I51" s="192"/>
      <c r="J51" s="131"/>
      <c r="K51" s="107" t="s">
        <v>19</v>
      </c>
      <c r="L51" s="156">
        <f>B4</f>
        <v>406.40880399999998</v>
      </c>
      <c r="O51" s="161">
        <f>INPUTS!$B$19</f>
        <v>532.11530399999992</v>
      </c>
      <c r="P51" s="161">
        <f>INPUTS!$B$19</f>
        <v>532.11530399999992</v>
      </c>
      <c r="Q51" s="161">
        <f>INPUTS!$B$19</f>
        <v>532.11530399999992</v>
      </c>
      <c r="R51" s="161">
        <f>INPUTS!$B$19</f>
        <v>532.11530399999992</v>
      </c>
      <c r="S51" s="161">
        <f>INPUTS!$B$19</f>
        <v>532.11530399999992</v>
      </c>
      <c r="T51" s="161">
        <f>INPUTS!$B$19</f>
        <v>532.11530399999992</v>
      </c>
      <c r="U51" s="161">
        <f>INPUTS!$B$19</f>
        <v>532.11530399999992</v>
      </c>
      <c r="V51" s="161">
        <f>INPUTS!$B$19</f>
        <v>532.11530399999992</v>
      </c>
      <c r="W51" s="161">
        <f>INPUTS!$B$19</f>
        <v>532.11530399999992</v>
      </c>
      <c r="X51" s="161">
        <f>INPUTS!$B$19</f>
        <v>532.11530399999992</v>
      </c>
      <c r="Y51" s="161">
        <f>INPUTS!$B$19</f>
        <v>532.11530399999992</v>
      </c>
      <c r="Z51" s="161">
        <f>INPUTS!$B$19</f>
        <v>532.11530399999992</v>
      </c>
      <c r="AA51" s="161">
        <f>INPUTS!$B$19</f>
        <v>532.11530399999992</v>
      </c>
      <c r="AB51" s="161">
        <f>INPUTS!$B$19</f>
        <v>532.11530399999992</v>
      </c>
      <c r="AC51" s="161">
        <f>INPUTS!$B$19</f>
        <v>532.11530399999992</v>
      </c>
      <c r="AD51" s="161">
        <f>INPUTS!$B$19</f>
        <v>532.11530399999992</v>
      </c>
      <c r="AE51" s="161">
        <f>INPUTS!$B$19</f>
        <v>532.11530399999992</v>
      </c>
      <c r="AF51" s="161">
        <f>INPUTS!$B$19</f>
        <v>532.11530399999992</v>
      </c>
      <c r="AG51" s="161">
        <f>INPUTS!$B$19</f>
        <v>532.11530399999992</v>
      </c>
      <c r="AH51" s="161">
        <f>INPUTS!$B$19</f>
        <v>532.11530399999992</v>
      </c>
      <c r="AI51" s="161">
        <f>INPUTS!$B$19</f>
        <v>532.11530399999992</v>
      </c>
      <c r="AJ51" s="161">
        <f>INPUTS!$B$19</f>
        <v>532.11530399999992</v>
      </c>
      <c r="AK51" s="161">
        <f>INPUTS!$B$19</f>
        <v>532.11530399999992</v>
      </c>
      <c r="AL51" s="161">
        <f>INPUTS!$B$19</f>
        <v>532.11530399999992</v>
      </c>
      <c r="AM51" s="161">
        <f>INPUTS!$B$19</f>
        <v>532.11530399999992</v>
      </c>
      <c r="AN51" s="161">
        <f>INPUTS!$B$19</f>
        <v>532.11530399999992</v>
      </c>
      <c r="AO51" s="161">
        <f>INPUTS!$B$19</f>
        <v>532.11530399999992</v>
      </c>
      <c r="AP51" s="161">
        <f>INPUTS!$B$19</f>
        <v>532.11530399999992</v>
      </c>
      <c r="AQ51" s="161">
        <f>INPUTS!$B$19</f>
        <v>532.11530399999992</v>
      </c>
      <c r="AR51" s="161">
        <f>INPUTS!$B$19</f>
        <v>532.11530399999992</v>
      </c>
      <c r="AS51" s="161">
        <f>INPUTS!$B$19</f>
        <v>532.11530399999992</v>
      </c>
      <c r="AT51" s="161">
        <f>INPUTS!$B$19</f>
        <v>532.11530399999992</v>
      </c>
      <c r="AU51" s="161">
        <f>INPUTS!$B$19</f>
        <v>532.11530399999992</v>
      </c>
      <c r="AV51" s="161">
        <f>INPUTS!$B$19</f>
        <v>532.11530399999992</v>
      </c>
      <c r="AW51" s="161">
        <f>INPUTS!$B$19</f>
        <v>532.11530399999992</v>
      </c>
    </row>
    <row r="52" spans="9:49" x14ac:dyDescent="0.2">
      <c r="I52" s="192"/>
      <c r="J52" s="131"/>
      <c r="K52" s="107" t="s">
        <v>20</v>
      </c>
      <c r="L52" s="156">
        <f>C4</f>
        <v>532.11530399999992</v>
      </c>
      <c r="O52" s="161">
        <f>INPUTS!$B$20</f>
        <v>518.38430399999993</v>
      </c>
      <c r="P52" s="161">
        <f>INPUTS!$B$20</f>
        <v>518.38430399999993</v>
      </c>
      <c r="Q52" s="161">
        <f>INPUTS!$B$20</f>
        <v>518.38430399999993</v>
      </c>
      <c r="R52" s="161">
        <f>INPUTS!$B$20</f>
        <v>518.38430399999993</v>
      </c>
      <c r="S52" s="161">
        <f>INPUTS!$B$20</f>
        <v>518.38430399999993</v>
      </c>
      <c r="T52" s="161">
        <f>INPUTS!$B$20</f>
        <v>518.38430399999993</v>
      </c>
      <c r="U52" s="161">
        <f>INPUTS!$B$20</f>
        <v>518.38430399999993</v>
      </c>
      <c r="V52" s="161">
        <f>INPUTS!$B$20</f>
        <v>518.38430399999993</v>
      </c>
      <c r="W52" s="161">
        <f>INPUTS!$B$20</f>
        <v>518.38430399999993</v>
      </c>
      <c r="X52" s="161">
        <f>INPUTS!$B$20</f>
        <v>518.38430399999993</v>
      </c>
      <c r="Y52" s="161">
        <f>INPUTS!$B$20</f>
        <v>518.38430399999993</v>
      </c>
      <c r="Z52" s="161">
        <f>INPUTS!$B$20</f>
        <v>518.38430399999993</v>
      </c>
      <c r="AA52" s="161">
        <f>INPUTS!$B$20</f>
        <v>518.38430399999993</v>
      </c>
      <c r="AB52" s="161">
        <f>INPUTS!$B$20</f>
        <v>518.38430399999993</v>
      </c>
      <c r="AC52" s="161">
        <f>INPUTS!$B$20</f>
        <v>518.38430399999993</v>
      </c>
      <c r="AD52" s="161">
        <f>INPUTS!$B$20</f>
        <v>518.38430399999993</v>
      </c>
      <c r="AE52" s="161">
        <f>INPUTS!$B$20</f>
        <v>518.38430399999993</v>
      </c>
      <c r="AF52" s="161">
        <f>INPUTS!$B$20</f>
        <v>518.38430399999993</v>
      </c>
      <c r="AG52" s="161">
        <f>INPUTS!$B$20</f>
        <v>518.38430399999993</v>
      </c>
      <c r="AH52" s="161">
        <f>INPUTS!$B$20</f>
        <v>518.38430399999993</v>
      </c>
      <c r="AI52" s="161">
        <f>INPUTS!$B$20</f>
        <v>518.38430399999993</v>
      </c>
      <c r="AJ52" s="161">
        <f>INPUTS!$B$20</f>
        <v>518.38430399999993</v>
      </c>
      <c r="AK52" s="161">
        <f>INPUTS!$B$20</f>
        <v>518.38430399999993</v>
      </c>
      <c r="AL52" s="161">
        <f>INPUTS!$B$20</f>
        <v>518.38430399999993</v>
      </c>
      <c r="AM52" s="161">
        <f>INPUTS!$B$20</f>
        <v>518.38430399999993</v>
      </c>
      <c r="AN52" s="161">
        <f>INPUTS!$B$20</f>
        <v>518.38430399999993</v>
      </c>
      <c r="AO52" s="161">
        <f>INPUTS!$B$20</f>
        <v>518.38430399999993</v>
      </c>
      <c r="AP52" s="161">
        <f>INPUTS!$B$20</f>
        <v>518.38430399999993</v>
      </c>
      <c r="AQ52" s="161">
        <f>INPUTS!$B$20</f>
        <v>518.38430399999993</v>
      </c>
      <c r="AR52" s="161">
        <f>INPUTS!$B$20</f>
        <v>518.38430399999993</v>
      </c>
      <c r="AS52" s="161">
        <f>INPUTS!$B$20</f>
        <v>518.38430399999993</v>
      </c>
      <c r="AT52" s="161">
        <f>INPUTS!$B$20</f>
        <v>518.38430399999993</v>
      </c>
      <c r="AU52" s="161">
        <f>INPUTS!$B$20</f>
        <v>518.38430399999993</v>
      </c>
      <c r="AV52" s="161">
        <f>INPUTS!$B$20</f>
        <v>518.38430399999993</v>
      </c>
      <c r="AW52" s="161">
        <f>INPUTS!$B$20</f>
        <v>518.38430399999993</v>
      </c>
    </row>
    <row r="53" spans="9:49" x14ac:dyDescent="0.2">
      <c r="I53" s="192"/>
      <c r="J53" s="131"/>
      <c r="K53" s="107" t="s">
        <v>21</v>
      </c>
      <c r="L53" s="156">
        <f>D4</f>
        <v>518.38430399999993</v>
      </c>
    </row>
    <row r="54" spans="9:49" x14ac:dyDescent="0.2"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</row>
    <row r="55" spans="9:49" hidden="1" x14ac:dyDescent="0.2">
      <c r="N55" s="158"/>
      <c r="O55" s="161">
        <f>O49</f>
        <v>418.00080400000002</v>
      </c>
      <c r="P55" s="161">
        <f t="shared" ref="P55:AW58" si="76">P49</f>
        <v>418.00080400000002</v>
      </c>
      <c r="Q55" s="161">
        <f t="shared" si="76"/>
        <v>418.00080400000002</v>
      </c>
      <c r="R55" s="161">
        <f t="shared" si="76"/>
        <v>418.00080400000002</v>
      </c>
      <c r="S55" s="161">
        <f t="shared" si="76"/>
        <v>418.00080400000002</v>
      </c>
      <c r="T55" s="161">
        <f t="shared" si="76"/>
        <v>418.00080400000002</v>
      </c>
      <c r="U55" s="161">
        <f t="shared" si="76"/>
        <v>418.00080400000002</v>
      </c>
      <c r="V55" s="161">
        <f t="shared" si="76"/>
        <v>418.00080400000002</v>
      </c>
      <c r="W55" s="161">
        <f t="shared" si="76"/>
        <v>418.00080400000002</v>
      </c>
      <c r="X55" s="161">
        <f t="shared" si="76"/>
        <v>418.00080400000002</v>
      </c>
      <c r="Y55" s="161">
        <f t="shared" si="76"/>
        <v>418.00080400000002</v>
      </c>
      <c r="Z55" s="161">
        <f t="shared" si="76"/>
        <v>418.00080400000002</v>
      </c>
      <c r="AA55" s="161">
        <f t="shared" si="76"/>
        <v>418.00080400000002</v>
      </c>
      <c r="AB55" s="161">
        <f t="shared" si="76"/>
        <v>418.00080400000002</v>
      </c>
      <c r="AC55" s="161">
        <f t="shared" si="76"/>
        <v>418.00080400000002</v>
      </c>
      <c r="AD55" s="161">
        <f t="shared" si="76"/>
        <v>418.00080400000002</v>
      </c>
      <c r="AE55" s="161">
        <f t="shared" si="76"/>
        <v>418.00080400000002</v>
      </c>
      <c r="AF55" s="161">
        <f t="shared" si="76"/>
        <v>418.00080400000002</v>
      </c>
      <c r="AG55" s="161">
        <f t="shared" si="76"/>
        <v>418.00080400000002</v>
      </c>
      <c r="AH55" s="161">
        <f t="shared" si="76"/>
        <v>418.00080400000002</v>
      </c>
      <c r="AI55" s="161">
        <f t="shared" si="76"/>
        <v>418.00080400000002</v>
      </c>
      <c r="AJ55" s="161">
        <f t="shared" si="76"/>
        <v>418.00080400000002</v>
      </c>
      <c r="AK55" s="161">
        <f t="shared" si="76"/>
        <v>418.00080400000002</v>
      </c>
      <c r="AL55" s="161">
        <f t="shared" si="76"/>
        <v>418.00080400000002</v>
      </c>
      <c r="AM55" s="161">
        <f t="shared" si="76"/>
        <v>418.00080400000002</v>
      </c>
      <c r="AN55" s="161">
        <f t="shared" si="76"/>
        <v>418.00080400000002</v>
      </c>
      <c r="AO55" s="161">
        <f t="shared" si="76"/>
        <v>418.00080400000002</v>
      </c>
      <c r="AP55" s="161">
        <f t="shared" si="76"/>
        <v>418.00080400000002</v>
      </c>
      <c r="AQ55" s="161">
        <f t="shared" si="76"/>
        <v>418.00080400000002</v>
      </c>
      <c r="AR55" s="161">
        <f t="shared" si="76"/>
        <v>418.00080400000002</v>
      </c>
      <c r="AS55" s="161">
        <f t="shared" si="76"/>
        <v>418.00080400000002</v>
      </c>
      <c r="AT55" s="161">
        <f t="shared" si="76"/>
        <v>418.00080400000002</v>
      </c>
      <c r="AU55" s="161">
        <f t="shared" si="76"/>
        <v>418.00080400000002</v>
      </c>
      <c r="AV55" s="161">
        <f t="shared" si="76"/>
        <v>418.00080400000002</v>
      </c>
      <c r="AW55" s="161">
        <f t="shared" si="76"/>
        <v>418.00080400000002</v>
      </c>
    </row>
    <row r="56" spans="9:49" hidden="1" x14ac:dyDescent="0.2">
      <c r="N56" s="158"/>
      <c r="O56" s="161">
        <f t="shared" ref="O56:AD58" si="77">O50</f>
        <v>406.40880399999998</v>
      </c>
      <c r="P56" s="161">
        <f t="shared" si="77"/>
        <v>406.40880399999998</v>
      </c>
      <c r="Q56" s="161">
        <f t="shared" si="77"/>
        <v>406.40880399999998</v>
      </c>
      <c r="R56" s="161">
        <f t="shared" si="77"/>
        <v>406.40880399999998</v>
      </c>
      <c r="S56" s="161">
        <f t="shared" si="77"/>
        <v>406.40880399999998</v>
      </c>
      <c r="T56" s="161">
        <f t="shared" si="77"/>
        <v>406.40880399999998</v>
      </c>
      <c r="U56" s="161">
        <f t="shared" si="77"/>
        <v>406.40880399999998</v>
      </c>
      <c r="V56" s="161">
        <f t="shared" si="77"/>
        <v>406.40880399999998</v>
      </c>
      <c r="W56" s="161">
        <f t="shared" si="77"/>
        <v>406.40880399999998</v>
      </c>
      <c r="X56" s="161">
        <f t="shared" si="77"/>
        <v>406.40880399999998</v>
      </c>
      <c r="Y56" s="161">
        <f t="shared" si="77"/>
        <v>406.40880399999998</v>
      </c>
      <c r="Z56" s="161">
        <f t="shared" si="77"/>
        <v>406.40880399999998</v>
      </c>
      <c r="AA56" s="161">
        <f t="shared" si="77"/>
        <v>406.40880399999998</v>
      </c>
      <c r="AB56" s="161">
        <f t="shared" si="77"/>
        <v>406.40880399999998</v>
      </c>
      <c r="AC56" s="161">
        <f t="shared" si="77"/>
        <v>406.40880399999998</v>
      </c>
      <c r="AD56" s="161">
        <f t="shared" si="77"/>
        <v>406.40880399999998</v>
      </c>
      <c r="AE56" s="161">
        <f t="shared" si="76"/>
        <v>406.40880399999998</v>
      </c>
      <c r="AF56" s="161">
        <f t="shared" si="76"/>
        <v>406.40880399999998</v>
      </c>
      <c r="AG56" s="161">
        <f t="shared" si="76"/>
        <v>406.40880399999998</v>
      </c>
      <c r="AH56" s="161">
        <f t="shared" si="76"/>
        <v>406.40880399999998</v>
      </c>
      <c r="AI56" s="161">
        <f t="shared" si="76"/>
        <v>406.40880399999998</v>
      </c>
      <c r="AJ56" s="161">
        <f t="shared" si="76"/>
        <v>406.40880399999998</v>
      </c>
      <c r="AK56" s="161">
        <f t="shared" si="76"/>
        <v>406.40880399999998</v>
      </c>
      <c r="AL56" s="161">
        <f t="shared" si="76"/>
        <v>406.40880399999998</v>
      </c>
      <c r="AM56" s="161">
        <f t="shared" si="76"/>
        <v>406.40880399999998</v>
      </c>
      <c r="AN56" s="161">
        <f t="shared" si="76"/>
        <v>406.40880399999998</v>
      </c>
      <c r="AO56" s="161">
        <f t="shared" si="76"/>
        <v>406.40880399999998</v>
      </c>
      <c r="AP56" s="161">
        <f t="shared" si="76"/>
        <v>406.40880399999998</v>
      </c>
      <c r="AQ56" s="161">
        <f t="shared" si="76"/>
        <v>406.40880399999998</v>
      </c>
      <c r="AR56" s="161">
        <f t="shared" si="76"/>
        <v>406.40880399999998</v>
      </c>
      <c r="AS56" s="161">
        <f t="shared" si="76"/>
        <v>406.40880399999998</v>
      </c>
      <c r="AT56" s="161">
        <f t="shared" si="76"/>
        <v>406.40880399999998</v>
      </c>
      <c r="AU56" s="161">
        <f t="shared" si="76"/>
        <v>406.40880399999998</v>
      </c>
      <c r="AV56" s="161">
        <f t="shared" si="76"/>
        <v>406.40880399999998</v>
      </c>
      <c r="AW56" s="161">
        <f t="shared" si="76"/>
        <v>406.40880399999998</v>
      </c>
    </row>
    <row r="57" spans="9:49" hidden="1" x14ac:dyDescent="0.2">
      <c r="N57" s="158"/>
      <c r="O57" s="161">
        <f t="shared" si="77"/>
        <v>532.11530399999992</v>
      </c>
      <c r="P57" s="161">
        <f t="shared" si="76"/>
        <v>532.11530399999992</v>
      </c>
      <c r="Q57" s="161">
        <f t="shared" si="76"/>
        <v>532.11530399999992</v>
      </c>
      <c r="R57" s="161">
        <f t="shared" si="76"/>
        <v>532.11530399999992</v>
      </c>
      <c r="S57" s="161">
        <f t="shared" si="76"/>
        <v>532.11530399999992</v>
      </c>
      <c r="T57" s="161">
        <f t="shared" si="76"/>
        <v>532.11530399999992</v>
      </c>
      <c r="U57" s="161">
        <f t="shared" si="76"/>
        <v>532.11530399999992</v>
      </c>
      <c r="V57" s="161">
        <f t="shared" si="76"/>
        <v>532.11530399999992</v>
      </c>
      <c r="W57" s="161">
        <f t="shared" si="76"/>
        <v>532.11530399999992</v>
      </c>
      <c r="X57" s="161">
        <f t="shared" si="76"/>
        <v>532.11530399999992</v>
      </c>
      <c r="Y57" s="161">
        <f t="shared" si="76"/>
        <v>532.11530399999992</v>
      </c>
      <c r="Z57" s="161">
        <f t="shared" si="76"/>
        <v>532.11530399999992</v>
      </c>
      <c r="AA57" s="161">
        <f t="shared" si="76"/>
        <v>532.11530399999992</v>
      </c>
      <c r="AB57" s="161">
        <f t="shared" si="76"/>
        <v>532.11530399999992</v>
      </c>
      <c r="AC57" s="161">
        <f t="shared" si="76"/>
        <v>532.11530399999992</v>
      </c>
      <c r="AD57" s="161">
        <f t="shared" si="76"/>
        <v>532.11530399999992</v>
      </c>
      <c r="AE57" s="161">
        <f t="shared" si="76"/>
        <v>532.11530399999992</v>
      </c>
      <c r="AF57" s="161">
        <f t="shared" si="76"/>
        <v>532.11530399999992</v>
      </c>
      <c r="AG57" s="161">
        <f t="shared" si="76"/>
        <v>532.11530399999992</v>
      </c>
      <c r="AH57" s="161">
        <f t="shared" si="76"/>
        <v>532.11530399999992</v>
      </c>
      <c r="AI57" s="161">
        <f t="shared" si="76"/>
        <v>532.11530399999992</v>
      </c>
      <c r="AJ57" s="161">
        <f t="shared" si="76"/>
        <v>532.11530399999992</v>
      </c>
      <c r="AK57" s="161">
        <f t="shared" si="76"/>
        <v>532.11530399999992</v>
      </c>
      <c r="AL57" s="161">
        <f t="shared" si="76"/>
        <v>532.11530399999992</v>
      </c>
      <c r="AM57" s="161">
        <f t="shared" si="76"/>
        <v>532.11530399999992</v>
      </c>
      <c r="AN57" s="161">
        <f t="shared" si="76"/>
        <v>532.11530399999992</v>
      </c>
      <c r="AO57" s="161">
        <f t="shared" si="76"/>
        <v>532.11530399999992</v>
      </c>
      <c r="AP57" s="161">
        <f t="shared" si="76"/>
        <v>532.11530399999992</v>
      </c>
      <c r="AQ57" s="161">
        <f t="shared" si="76"/>
        <v>532.11530399999992</v>
      </c>
      <c r="AR57" s="161">
        <f t="shared" si="76"/>
        <v>532.11530399999992</v>
      </c>
      <c r="AS57" s="161">
        <f t="shared" si="76"/>
        <v>532.11530399999992</v>
      </c>
      <c r="AT57" s="161">
        <f t="shared" si="76"/>
        <v>532.11530399999992</v>
      </c>
      <c r="AU57" s="161">
        <f t="shared" si="76"/>
        <v>532.11530399999992</v>
      </c>
      <c r="AV57" s="161">
        <f t="shared" si="76"/>
        <v>532.11530399999992</v>
      </c>
      <c r="AW57" s="161">
        <f t="shared" si="76"/>
        <v>532.11530399999992</v>
      </c>
    </row>
    <row r="58" spans="9:49" hidden="1" x14ac:dyDescent="0.2">
      <c r="N58" s="158"/>
      <c r="O58" s="161">
        <f t="shared" si="77"/>
        <v>518.38430399999993</v>
      </c>
      <c r="P58" s="161">
        <f t="shared" si="76"/>
        <v>518.38430399999993</v>
      </c>
      <c r="Q58" s="161">
        <f t="shared" si="76"/>
        <v>518.38430399999993</v>
      </c>
      <c r="R58" s="161">
        <f t="shared" si="76"/>
        <v>518.38430399999993</v>
      </c>
      <c r="S58" s="161">
        <f t="shared" si="76"/>
        <v>518.38430399999993</v>
      </c>
      <c r="T58" s="161">
        <f t="shared" si="76"/>
        <v>518.38430399999993</v>
      </c>
      <c r="U58" s="161">
        <f t="shared" si="76"/>
        <v>518.38430399999993</v>
      </c>
      <c r="V58" s="161">
        <f t="shared" si="76"/>
        <v>518.38430399999993</v>
      </c>
      <c r="W58" s="161">
        <f t="shared" si="76"/>
        <v>518.38430399999993</v>
      </c>
      <c r="X58" s="161">
        <f t="shared" si="76"/>
        <v>518.38430399999993</v>
      </c>
      <c r="Y58" s="161">
        <f t="shared" si="76"/>
        <v>518.38430399999993</v>
      </c>
      <c r="Z58" s="161">
        <f t="shared" si="76"/>
        <v>518.38430399999993</v>
      </c>
      <c r="AA58" s="161">
        <f t="shared" si="76"/>
        <v>518.38430399999993</v>
      </c>
      <c r="AB58" s="161">
        <f t="shared" si="76"/>
        <v>518.38430399999993</v>
      </c>
      <c r="AC58" s="161">
        <f t="shared" si="76"/>
        <v>518.38430399999993</v>
      </c>
      <c r="AD58" s="161">
        <f t="shared" si="76"/>
        <v>518.38430399999993</v>
      </c>
      <c r="AE58" s="161">
        <f t="shared" si="76"/>
        <v>518.38430399999993</v>
      </c>
      <c r="AF58" s="161">
        <f t="shared" si="76"/>
        <v>518.38430399999993</v>
      </c>
      <c r="AG58" s="161">
        <f t="shared" si="76"/>
        <v>518.38430399999993</v>
      </c>
      <c r="AH58" s="161">
        <f t="shared" si="76"/>
        <v>518.38430399999993</v>
      </c>
      <c r="AI58" s="161">
        <f t="shared" si="76"/>
        <v>518.38430399999993</v>
      </c>
      <c r="AJ58" s="161">
        <f t="shared" si="76"/>
        <v>518.38430399999993</v>
      </c>
      <c r="AK58" s="161">
        <f t="shared" si="76"/>
        <v>518.38430399999993</v>
      </c>
      <c r="AL58" s="161">
        <f t="shared" si="76"/>
        <v>518.38430399999993</v>
      </c>
      <c r="AM58" s="161">
        <f t="shared" si="76"/>
        <v>518.38430399999993</v>
      </c>
      <c r="AN58" s="161">
        <f t="shared" si="76"/>
        <v>518.38430399999993</v>
      </c>
      <c r="AO58" s="161">
        <f t="shared" si="76"/>
        <v>518.38430399999993</v>
      </c>
      <c r="AP58" s="161">
        <f t="shared" si="76"/>
        <v>518.38430399999993</v>
      </c>
      <c r="AQ58" s="161">
        <f t="shared" si="76"/>
        <v>518.38430399999993</v>
      </c>
      <c r="AR58" s="161">
        <f t="shared" si="76"/>
        <v>518.38430399999993</v>
      </c>
      <c r="AS58" s="161">
        <f t="shared" si="76"/>
        <v>518.38430399999993</v>
      </c>
      <c r="AT58" s="161">
        <f t="shared" si="76"/>
        <v>518.38430399999993</v>
      </c>
      <c r="AU58" s="161">
        <f t="shared" si="76"/>
        <v>518.38430399999993</v>
      </c>
      <c r="AV58" s="161">
        <f t="shared" si="76"/>
        <v>518.38430399999993</v>
      </c>
      <c r="AW58" s="161">
        <f t="shared" si="76"/>
        <v>518.38430399999993</v>
      </c>
    </row>
    <row r="59" spans="9:49" hidden="1" x14ac:dyDescent="0.2"/>
    <row r="60" spans="9:49" hidden="1" x14ac:dyDescent="0.2">
      <c r="N60" s="161"/>
      <c r="O60" s="161">
        <f>O55</f>
        <v>418.00080400000002</v>
      </c>
      <c r="P60" s="161">
        <f t="shared" ref="P60:AW63" si="78">P55</f>
        <v>418.00080400000002</v>
      </c>
      <c r="Q60" s="161">
        <f t="shared" si="78"/>
        <v>418.00080400000002</v>
      </c>
      <c r="R60" s="161">
        <f t="shared" si="78"/>
        <v>418.00080400000002</v>
      </c>
      <c r="S60" s="161">
        <f t="shared" si="78"/>
        <v>418.00080400000002</v>
      </c>
      <c r="T60" s="161">
        <f t="shared" si="78"/>
        <v>418.00080400000002</v>
      </c>
      <c r="U60" s="161">
        <f t="shared" si="78"/>
        <v>418.00080400000002</v>
      </c>
      <c r="V60" s="161">
        <f t="shared" si="78"/>
        <v>418.00080400000002</v>
      </c>
      <c r="W60" s="161">
        <f t="shared" si="78"/>
        <v>418.00080400000002</v>
      </c>
      <c r="X60" s="161">
        <f t="shared" si="78"/>
        <v>418.00080400000002</v>
      </c>
      <c r="Y60" s="161">
        <f t="shared" si="78"/>
        <v>418.00080400000002</v>
      </c>
      <c r="Z60" s="161">
        <f t="shared" si="78"/>
        <v>418.00080400000002</v>
      </c>
      <c r="AA60" s="161">
        <f t="shared" si="78"/>
        <v>418.00080400000002</v>
      </c>
      <c r="AB60" s="161">
        <f t="shared" si="78"/>
        <v>418.00080400000002</v>
      </c>
      <c r="AC60" s="161">
        <f t="shared" si="78"/>
        <v>418.00080400000002</v>
      </c>
      <c r="AD60" s="161">
        <f t="shared" si="78"/>
        <v>418.00080400000002</v>
      </c>
      <c r="AE60" s="161">
        <f t="shared" si="78"/>
        <v>418.00080400000002</v>
      </c>
      <c r="AF60" s="161">
        <f t="shared" si="78"/>
        <v>418.00080400000002</v>
      </c>
      <c r="AG60" s="161">
        <f t="shared" si="78"/>
        <v>418.00080400000002</v>
      </c>
      <c r="AH60" s="161">
        <f t="shared" si="78"/>
        <v>418.00080400000002</v>
      </c>
      <c r="AI60" s="161">
        <f t="shared" si="78"/>
        <v>418.00080400000002</v>
      </c>
      <c r="AJ60" s="161">
        <f t="shared" si="78"/>
        <v>418.00080400000002</v>
      </c>
      <c r="AK60" s="161">
        <f t="shared" si="78"/>
        <v>418.00080400000002</v>
      </c>
      <c r="AL60" s="161">
        <f t="shared" si="78"/>
        <v>418.00080400000002</v>
      </c>
      <c r="AM60" s="161">
        <f t="shared" si="78"/>
        <v>418.00080400000002</v>
      </c>
      <c r="AN60" s="161">
        <f t="shared" si="78"/>
        <v>418.00080400000002</v>
      </c>
      <c r="AO60" s="161">
        <f t="shared" si="78"/>
        <v>418.00080400000002</v>
      </c>
      <c r="AP60" s="161">
        <f t="shared" si="78"/>
        <v>418.00080400000002</v>
      </c>
      <c r="AQ60" s="161">
        <f t="shared" si="78"/>
        <v>418.00080400000002</v>
      </c>
      <c r="AR60" s="161">
        <f t="shared" si="78"/>
        <v>418.00080400000002</v>
      </c>
      <c r="AS60" s="161">
        <f t="shared" si="78"/>
        <v>418.00080400000002</v>
      </c>
      <c r="AT60" s="161">
        <f t="shared" si="78"/>
        <v>418.00080400000002</v>
      </c>
      <c r="AU60" s="161">
        <f t="shared" si="78"/>
        <v>418.00080400000002</v>
      </c>
      <c r="AV60" s="161">
        <f t="shared" si="78"/>
        <v>418.00080400000002</v>
      </c>
      <c r="AW60" s="161">
        <f t="shared" si="78"/>
        <v>418.00080400000002</v>
      </c>
    </row>
    <row r="61" spans="9:49" hidden="1" x14ac:dyDescent="0.2">
      <c r="N61" s="161"/>
      <c r="O61" s="161">
        <f t="shared" ref="O61:AD63" si="79">O56</f>
        <v>406.40880399999998</v>
      </c>
      <c r="P61" s="161">
        <f t="shared" si="79"/>
        <v>406.40880399999998</v>
      </c>
      <c r="Q61" s="161">
        <f t="shared" si="79"/>
        <v>406.40880399999998</v>
      </c>
      <c r="R61" s="161">
        <f t="shared" si="79"/>
        <v>406.40880399999998</v>
      </c>
      <c r="S61" s="161">
        <f t="shared" si="79"/>
        <v>406.40880399999998</v>
      </c>
      <c r="T61" s="161">
        <f t="shared" si="79"/>
        <v>406.40880399999998</v>
      </c>
      <c r="U61" s="161">
        <f t="shared" si="79"/>
        <v>406.40880399999998</v>
      </c>
      <c r="V61" s="161">
        <f t="shared" si="79"/>
        <v>406.40880399999998</v>
      </c>
      <c r="W61" s="161">
        <f t="shared" si="79"/>
        <v>406.40880399999998</v>
      </c>
      <c r="X61" s="161">
        <f t="shared" si="79"/>
        <v>406.40880399999998</v>
      </c>
      <c r="Y61" s="161">
        <f t="shared" si="79"/>
        <v>406.40880399999998</v>
      </c>
      <c r="Z61" s="161">
        <f t="shared" si="79"/>
        <v>406.40880399999998</v>
      </c>
      <c r="AA61" s="161">
        <f t="shared" si="79"/>
        <v>406.40880399999998</v>
      </c>
      <c r="AB61" s="161">
        <f t="shared" si="79"/>
        <v>406.40880399999998</v>
      </c>
      <c r="AC61" s="161">
        <f t="shared" si="79"/>
        <v>406.40880399999998</v>
      </c>
      <c r="AD61" s="161">
        <f t="shared" si="79"/>
        <v>406.40880399999998</v>
      </c>
      <c r="AE61" s="161">
        <f t="shared" si="78"/>
        <v>406.40880399999998</v>
      </c>
      <c r="AF61" s="161">
        <f t="shared" si="78"/>
        <v>406.40880399999998</v>
      </c>
      <c r="AG61" s="161">
        <f t="shared" si="78"/>
        <v>406.40880399999998</v>
      </c>
      <c r="AH61" s="161">
        <f t="shared" si="78"/>
        <v>406.40880399999998</v>
      </c>
      <c r="AI61" s="161">
        <f t="shared" si="78"/>
        <v>406.40880399999998</v>
      </c>
      <c r="AJ61" s="161">
        <f t="shared" si="78"/>
        <v>406.40880399999998</v>
      </c>
      <c r="AK61" s="161">
        <f t="shared" si="78"/>
        <v>406.40880399999998</v>
      </c>
      <c r="AL61" s="161">
        <f t="shared" si="78"/>
        <v>406.40880399999998</v>
      </c>
      <c r="AM61" s="161">
        <f t="shared" si="78"/>
        <v>406.40880399999998</v>
      </c>
      <c r="AN61" s="161">
        <f t="shared" si="78"/>
        <v>406.40880399999998</v>
      </c>
      <c r="AO61" s="161">
        <f t="shared" si="78"/>
        <v>406.40880399999998</v>
      </c>
      <c r="AP61" s="161">
        <f t="shared" si="78"/>
        <v>406.40880399999998</v>
      </c>
      <c r="AQ61" s="161">
        <f t="shared" si="78"/>
        <v>406.40880399999998</v>
      </c>
      <c r="AR61" s="161">
        <f t="shared" si="78"/>
        <v>406.40880399999998</v>
      </c>
      <c r="AS61" s="161">
        <f t="shared" si="78"/>
        <v>406.40880399999998</v>
      </c>
      <c r="AT61" s="161">
        <f t="shared" si="78"/>
        <v>406.40880399999998</v>
      </c>
      <c r="AU61" s="161">
        <f t="shared" si="78"/>
        <v>406.40880399999998</v>
      </c>
      <c r="AV61" s="161">
        <f t="shared" si="78"/>
        <v>406.40880399999998</v>
      </c>
      <c r="AW61" s="161">
        <f t="shared" si="78"/>
        <v>406.40880399999998</v>
      </c>
    </row>
    <row r="62" spans="9:49" hidden="1" x14ac:dyDescent="0.2">
      <c r="N62" s="161"/>
      <c r="O62" s="161">
        <f t="shared" si="79"/>
        <v>532.11530399999992</v>
      </c>
      <c r="P62" s="161">
        <f t="shared" si="78"/>
        <v>532.11530399999992</v>
      </c>
      <c r="Q62" s="161">
        <f t="shared" si="78"/>
        <v>532.11530399999992</v>
      </c>
      <c r="R62" s="161">
        <f t="shared" si="78"/>
        <v>532.11530399999992</v>
      </c>
      <c r="S62" s="161">
        <f t="shared" si="78"/>
        <v>532.11530399999992</v>
      </c>
      <c r="T62" s="161">
        <f t="shared" si="78"/>
        <v>532.11530399999992</v>
      </c>
      <c r="U62" s="161">
        <f t="shared" si="78"/>
        <v>532.11530399999992</v>
      </c>
      <c r="V62" s="161">
        <f t="shared" si="78"/>
        <v>532.11530399999992</v>
      </c>
      <c r="W62" s="161">
        <f t="shared" si="78"/>
        <v>532.11530399999992</v>
      </c>
      <c r="X62" s="161">
        <f t="shared" si="78"/>
        <v>532.11530399999992</v>
      </c>
      <c r="Y62" s="161">
        <f t="shared" si="78"/>
        <v>532.11530399999992</v>
      </c>
      <c r="Z62" s="161">
        <f t="shared" si="78"/>
        <v>532.11530399999992</v>
      </c>
      <c r="AA62" s="161">
        <f t="shared" si="78"/>
        <v>532.11530399999992</v>
      </c>
      <c r="AB62" s="161">
        <f t="shared" si="78"/>
        <v>532.11530399999992</v>
      </c>
      <c r="AC62" s="161">
        <f t="shared" si="78"/>
        <v>532.11530399999992</v>
      </c>
      <c r="AD62" s="161">
        <f t="shared" si="78"/>
        <v>532.11530399999992</v>
      </c>
      <c r="AE62" s="161">
        <f t="shared" si="78"/>
        <v>532.11530399999992</v>
      </c>
      <c r="AF62" s="161">
        <f t="shared" si="78"/>
        <v>532.11530399999992</v>
      </c>
      <c r="AG62" s="161">
        <f t="shared" si="78"/>
        <v>532.11530399999992</v>
      </c>
      <c r="AH62" s="161">
        <f t="shared" si="78"/>
        <v>532.11530399999992</v>
      </c>
      <c r="AI62" s="161">
        <f t="shared" si="78"/>
        <v>532.11530399999992</v>
      </c>
      <c r="AJ62" s="161">
        <f t="shared" si="78"/>
        <v>532.11530399999992</v>
      </c>
      <c r="AK62" s="161">
        <f t="shared" si="78"/>
        <v>532.11530399999992</v>
      </c>
      <c r="AL62" s="161">
        <f t="shared" si="78"/>
        <v>532.11530399999992</v>
      </c>
      <c r="AM62" s="161">
        <f t="shared" si="78"/>
        <v>532.11530399999992</v>
      </c>
      <c r="AN62" s="161">
        <f t="shared" si="78"/>
        <v>532.11530399999992</v>
      </c>
      <c r="AO62" s="161">
        <f t="shared" si="78"/>
        <v>532.11530399999992</v>
      </c>
      <c r="AP62" s="161">
        <f t="shared" si="78"/>
        <v>532.11530399999992</v>
      </c>
      <c r="AQ62" s="161">
        <f t="shared" si="78"/>
        <v>532.11530399999992</v>
      </c>
      <c r="AR62" s="161">
        <f t="shared" si="78"/>
        <v>532.11530399999992</v>
      </c>
      <c r="AS62" s="161">
        <f t="shared" si="78"/>
        <v>532.11530399999992</v>
      </c>
      <c r="AT62" s="161">
        <f t="shared" si="78"/>
        <v>532.11530399999992</v>
      </c>
      <c r="AU62" s="161">
        <f t="shared" si="78"/>
        <v>532.11530399999992</v>
      </c>
      <c r="AV62" s="161">
        <f t="shared" si="78"/>
        <v>532.11530399999992</v>
      </c>
      <c r="AW62" s="161">
        <f t="shared" si="78"/>
        <v>532.11530399999992</v>
      </c>
    </row>
    <row r="63" spans="9:49" hidden="1" x14ac:dyDescent="0.2">
      <c r="N63" s="161"/>
      <c r="O63" s="161">
        <f t="shared" si="79"/>
        <v>518.38430399999993</v>
      </c>
      <c r="P63" s="161">
        <f t="shared" si="78"/>
        <v>518.38430399999993</v>
      </c>
      <c r="Q63" s="161">
        <f t="shared" si="78"/>
        <v>518.38430399999993</v>
      </c>
      <c r="R63" s="161">
        <f t="shared" si="78"/>
        <v>518.38430399999993</v>
      </c>
      <c r="S63" s="161">
        <f t="shared" si="78"/>
        <v>518.38430399999993</v>
      </c>
      <c r="T63" s="161">
        <f t="shared" si="78"/>
        <v>518.38430399999993</v>
      </c>
      <c r="U63" s="161">
        <f t="shared" si="78"/>
        <v>518.38430399999993</v>
      </c>
      <c r="V63" s="161">
        <f t="shared" si="78"/>
        <v>518.38430399999993</v>
      </c>
      <c r="W63" s="161">
        <f t="shared" si="78"/>
        <v>518.38430399999993</v>
      </c>
      <c r="X63" s="161">
        <f t="shared" si="78"/>
        <v>518.38430399999993</v>
      </c>
      <c r="Y63" s="161">
        <f t="shared" si="78"/>
        <v>518.38430399999993</v>
      </c>
      <c r="Z63" s="161">
        <f t="shared" si="78"/>
        <v>518.38430399999993</v>
      </c>
      <c r="AA63" s="161">
        <f t="shared" si="78"/>
        <v>518.38430399999993</v>
      </c>
      <c r="AB63" s="161">
        <f t="shared" si="78"/>
        <v>518.38430399999993</v>
      </c>
      <c r="AC63" s="161">
        <f t="shared" si="78"/>
        <v>518.38430399999993</v>
      </c>
      <c r="AD63" s="161">
        <f t="shared" si="78"/>
        <v>518.38430399999993</v>
      </c>
      <c r="AE63" s="161">
        <f t="shared" si="78"/>
        <v>518.38430399999993</v>
      </c>
      <c r="AF63" s="161">
        <f t="shared" si="78"/>
        <v>518.38430399999993</v>
      </c>
      <c r="AG63" s="161">
        <f t="shared" si="78"/>
        <v>518.38430399999993</v>
      </c>
      <c r="AH63" s="161">
        <f t="shared" si="78"/>
        <v>518.38430399999993</v>
      </c>
      <c r="AI63" s="161">
        <f t="shared" si="78"/>
        <v>518.38430399999993</v>
      </c>
      <c r="AJ63" s="161">
        <f t="shared" si="78"/>
        <v>518.38430399999993</v>
      </c>
      <c r="AK63" s="161">
        <f t="shared" si="78"/>
        <v>518.38430399999993</v>
      </c>
      <c r="AL63" s="161">
        <f t="shared" si="78"/>
        <v>518.38430399999993</v>
      </c>
      <c r="AM63" s="161">
        <f t="shared" si="78"/>
        <v>518.38430399999993</v>
      </c>
      <c r="AN63" s="161">
        <f t="shared" si="78"/>
        <v>518.38430399999993</v>
      </c>
      <c r="AO63" s="161">
        <f t="shared" si="78"/>
        <v>518.38430399999993</v>
      </c>
      <c r="AP63" s="161">
        <f t="shared" si="78"/>
        <v>518.38430399999993</v>
      </c>
      <c r="AQ63" s="161">
        <f t="shared" si="78"/>
        <v>518.38430399999993</v>
      </c>
      <c r="AR63" s="161">
        <f t="shared" si="78"/>
        <v>518.38430399999993</v>
      </c>
      <c r="AS63" s="161">
        <f t="shared" si="78"/>
        <v>518.38430399999993</v>
      </c>
      <c r="AT63" s="161">
        <f t="shared" si="78"/>
        <v>518.38430399999993</v>
      </c>
      <c r="AU63" s="161">
        <f t="shared" si="78"/>
        <v>518.38430399999993</v>
      </c>
      <c r="AV63" s="161">
        <f t="shared" si="78"/>
        <v>518.38430399999993</v>
      </c>
      <c r="AW63" s="161">
        <f t="shared" si="78"/>
        <v>518.38430399999993</v>
      </c>
    </row>
  </sheetData>
  <mergeCells count="3">
    <mergeCell ref="K48:L48"/>
    <mergeCell ref="B7:E7"/>
    <mergeCell ref="H7:K7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64"/>
  <sheetViews>
    <sheetView zoomScale="70" zoomScaleNormal="70" workbookViewId="0">
      <selection activeCell="H2" sqref="H2"/>
    </sheetView>
  </sheetViews>
  <sheetFormatPr defaultRowHeight="14.25" x14ac:dyDescent="0.2"/>
  <cols>
    <col min="1" max="1" width="21.7109375" style="126" customWidth="1"/>
    <col min="2" max="2" width="10.140625" style="126" bestFit="1" customWidth="1"/>
    <col min="3" max="5" width="9.140625" style="126"/>
    <col min="6" max="6" width="17.28515625" style="126" customWidth="1"/>
    <col min="7" max="7" width="1.28515625" style="126" customWidth="1"/>
    <col min="8" max="8" width="12.42578125" style="126" customWidth="1"/>
    <col min="9" max="9" width="11.85546875" style="126" customWidth="1"/>
    <col min="10" max="11" width="11.28515625" style="126" customWidth="1"/>
    <col min="12" max="12" width="19.7109375" style="126" customWidth="1"/>
    <col min="13" max="13" width="1.42578125" style="126" customWidth="1"/>
    <col min="14" max="14" width="22.85546875" style="126" hidden="1" customWidth="1"/>
    <col min="15" max="15" width="13.85546875" style="126" customWidth="1"/>
    <col min="16" max="16" width="15" style="126" customWidth="1"/>
    <col min="17" max="17" width="13" style="126" customWidth="1"/>
    <col min="18" max="18" width="11.5703125" style="126" bestFit="1" customWidth="1"/>
    <col min="19" max="33" width="10.5703125" style="126" bestFit="1" customWidth="1"/>
    <col min="34" max="34" width="10.140625" style="126" bestFit="1" customWidth="1"/>
    <col min="35" max="47" width="10.5703125" style="126" bestFit="1" customWidth="1"/>
    <col min="48" max="48" width="12.85546875" style="126" bestFit="1" customWidth="1"/>
    <col min="49" max="16384" width="9.140625" style="126"/>
  </cols>
  <sheetData>
    <row r="1" spans="1:48" ht="15" x14ac:dyDescent="0.25">
      <c r="A1" s="123" t="s">
        <v>146</v>
      </c>
      <c r="B1" s="104"/>
      <c r="C1" s="104"/>
      <c r="D1" s="104"/>
      <c r="E1" s="104"/>
      <c r="F1" s="104"/>
      <c r="G1" s="104"/>
      <c r="H1" s="104"/>
      <c r="I1" s="104"/>
      <c r="J1" s="124"/>
      <c r="K1" s="124"/>
      <c r="L1" s="124"/>
      <c r="M1" s="104"/>
      <c r="N1" s="104"/>
      <c r="O1" s="104"/>
      <c r="P1" s="104"/>
      <c r="Q1" s="104"/>
      <c r="R1" s="125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</row>
    <row r="2" spans="1:48" ht="15" x14ac:dyDescent="0.25">
      <c r="A2" s="123"/>
      <c r="B2" s="104"/>
      <c r="C2" s="104"/>
      <c r="D2" s="104"/>
      <c r="E2" s="104"/>
      <c r="F2" s="104"/>
      <c r="G2" s="104"/>
      <c r="H2" s="425" t="s">
        <v>171</v>
      </c>
      <c r="I2" s="104"/>
      <c r="J2" s="124"/>
      <c r="K2" s="124"/>
      <c r="L2" s="124"/>
      <c r="M2" s="104"/>
      <c r="N2" s="104"/>
      <c r="O2" s="104"/>
      <c r="P2" s="104"/>
      <c r="Q2" s="104"/>
      <c r="R2" s="125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</row>
    <row r="3" spans="1:48" ht="15" x14ac:dyDescent="0.25">
      <c r="A3" s="127" t="s">
        <v>18</v>
      </c>
      <c r="B3" s="127" t="s">
        <v>19</v>
      </c>
      <c r="C3" s="127" t="s">
        <v>20</v>
      </c>
      <c r="D3" s="127" t="s">
        <v>21</v>
      </c>
      <c r="E3" s="104"/>
      <c r="F3" s="115"/>
      <c r="G3" s="104"/>
      <c r="H3" s="425">
        <v>1</v>
      </c>
      <c r="I3" s="104"/>
      <c r="J3" s="104"/>
      <c r="K3" s="129"/>
      <c r="L3" s="104"/>
      <c r="M3" s="104"/>
      <c r="N3" s="129"/>
      <c r="O3" s="130"/>
      <c r="P3" s="130">
        <f>INPUTS!$B$6</f>
        <v>0.01</v>
      </c>
      <c r="Q3" s="130">
        <f>INPUTS!$B$6</f>
        <v>0.01</v>
      </c>
      <c r="R3" s="130">
        <f>INPUTS!$B$6</f>
        <v>0.01</v>
      </c>
      <c r="S3" s="130">
        <f>INPUTS!$B$6</f>
        <v>0.01</v>
      </c>
      <c r="T3" s="130">
        <f>INPUTS!$B$6</f>
        <v>0.01</v>
      </c>
      <c r="U3" s="130">
        <f>INPUTS!$B$6</f>
        <v>0.01</v>
      </c>
      <c r="V3" s="130">
        <f>INPUTS!$B$6</f>
        <v>0.01</v>
      </c>
      <c r="W3" s="130">
        <f>INPUTS!$B$6</f>
        <v>0.01</v>
      </c>
      <c r="X3" s="130">
        <f>INPUTS!$B$6</f>
        <v>0.01</v>
      </c>
      <c r="Y3" s="130">
        <f>INPUTS!$B$6</f>
        <v>0.01</v>
      </c>
      <c r="Z3" s="130">
        <f>INPUTS!$B$6</f>
        <v>0.01</v>
      </c>
      <c r="AA3" s="130">
        <f>INPUTS!$B$6</f>
        <v>0.01</v>
      </c>
      <c r="AB3" s="130">
        <f>INPUTS!$B$6</f>
        <v>0.01</v>
      </c>
      <c r="AC3" s="130">
        <f>INPUTS!$B$6</f>
        <v>0.01</v>
      </c>
      <c r="AD3" s="130">
        <f>INPUTS!$B$6</f>
        <v>0.01</v>
      </c>
      <c r="AE3" s="130">
        <f>INPUTS!$B$6</f>
        <v>0.01</v>
      </c>
      <c r="AF3" s="130">
        <f>INPUTS!$B$6</f>
        <v>0.01</v>
      </c>
      <c r="AG3" s="130">
        <f>INPUTS!$B$6</f>
        <v>0.01</v>
      </c>
      <c r="AH3" s="130">
        <f>INPUTS!$B$6</f>
        <v>0.01</v>
      </c>
      <c r="AI3" s="130">
        <f>INPUTS!$B$6</f>
        <v>0.01</v>
      </c>
      <c r="AJ3" s="130">
        <f>INPUTS!$B$6</f>
        <v>0.01</v>
      </c>
      <c r="AK3" s="130">
        <f>INPUTS!$B$6</f>
        <v>0.01</v>
      </c>
      <c r="AL3" s="130">
        <f>INPUTS!$B$6</f>
        <v>0.01</v>
      </c>
      <c r="AM3" s="130">
        <f>INPUTS!$B$6</f>
        <v>0.01</v>
      </c>
      <c r="AN3" s="130">
        <f>INPUTS!$B$6</f>
        <v>0.01</v>
      </c>
      <c r="AO3" s="130">
        <f>INPUTS!$B$6</f>
        <v>0.01</v>
      </c>
      <c r="AP3" s="130">
        <f>INPUTS!$B$6</f>
        <v>0.01</v>
      </c>
      <c r="AQ3" s="130">
        <f>INPUTS!$B$6</f>
        <v>0.01</v>
      </c>
      <c r="AR3" s="130">
        <f>INPUTS!$B$6</f>
        <v>0.01</v>
      </c>
      <c r="AS3" s="130">
        <f>INPUTS!$B$6</f>
        <v>0.01</v>
      </c>
      <c r="AT3" s="130">
        <f>INPUTS!$B$6</f>
        <v>0.01</v>
      </c>
      <c r="AU3" s="130">
        <f>INPUTS!$B$6</f>
        <v>0.01</v>
      </c>
      <c r="AV3" s="104"/>
    </row>
    <row r="4" spans="1:48" x14ac:dyDescent="0.2">
      <c r="A4" s="131">
        <f>INPUTS!B17*0.98</f>
        <v>409.64078792000004</v>
      </c>
      <c r="B4" s="131">
        <f>INPUTS!B18*0.98</f>
        <v>398.28062791999997</v>
      </c>
      <c r="C4" s="131">
        <f>INPUTS!B19*0.98</f>
        <v>521.4729979199999</v>
      </c>
      <c r="D4" s="131">
        <f>INPUTS!B20*0.98</f>
        <v>508.01661791999993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29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</row>
    <row r="5" spans="1:48" x14ac:dyDescent="0.2">
      <c r="A5" s="131">
        <f>INPUTS!B17</f>
        <v>418.00080400000002</v>
      </c>
      <c r="B5" s="131">
        <f>INPUTS!B18</f>
        <v>406.40880399999998</v>
      </c>
      <c r="C5" s="131">
        <f>INPUTS!B19</f>
        <v>532.11530399999992</v>
      </c>
      <c r="D5" s="131">
        <f>INPUTS!B20</f>
        <v>518.38430399999993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 t="str">
        <f>IF(AE7=A26,"y","n")</f>
        <v>y</v>
      </c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</row>
    <row r="6" spans="1:48" ht="15" thickBot="1" x14ac:dyDescent="0.25">
      <c r="A6" s="131"/>
      <c r="B6" s="131"/>
      <c r="C6" s="131"/>
      <c r="D6" s="131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</row>
    <row r="7" spans="1:48" ht="15" thickBot="1" x14ac:dyDescent="0.25">
      <c r="A7" s="132"/>
      <c r="B7" s="455" t="s">
        <v>8</v>
      </c>
      <c r="C7" s="455"/>
      <c r="D7" s="455"/>
      <c r="E7" s="455"/>
      <c r="F7" s="133" t="s">
        <v>22</v>
      </c>
      <c r="G7" s="134"/>
      <c r="H7" s="456" t="s">
        <v>8</v>
      </c>
      <c r="I7" s="457"/>
      <c r="J7" s="457"/>
      <c r="K7" s="457"/>
      <c r="L7" s="135" t="s">
        <v>23</v>
      </c>
      <c r="M7" s="104"/>
      <c r="N7" s="136">
        <f>A9</f>
        <v>2022</v>
      </c>
      <c r="O7" s="136">
        <f>N7+1</f>
        <v>2023</v>
      </c>
      <c r="P7" s="136">
        <f>O7+1</f>
        <v>2024</v>
      </c>
      <c r="Q7" s="136">
        <f t="shared" ref="Q7:AU7" si="0">P7+1</f>
        <v>2025</v>
      </c>
      <c r="R7" s="136">
        <f t="shared" si="0"/>
        <v>2026</v>
      </c>
      <c r="S7" s="136">
        <f t="shared" si="0"/>
        <v>2027</v>
      </c>
      <c r="T7" s="136">
        <f t="shared" si="0"/>
        <v>2028</v>
      </c>
      <c r="U7" s="136">
        <f t="shared" si="0"/>
        <v>2029</v>
      </c>
      <c r="V7" s="136">
        <f t="shared" si="0"/>
        <v>2030</v>
      </c>
      <c r="W7" s="136">
        <f t="shared" si="0"/>
        <v>2031</v>
      </c>
      <c r="X7" s="136">
        <f t="shared" si="0"/>
        <v>2032</v>
      </c>
      <c r="Y7" s="136">
        <f t="shared" si="0"/>
        <v>2033</v>
      </c>
      <c r="Z7" s="136">
        <f t="shared" si="0"/>
        <v>2034</v>
      </c>
      <c r="AA7" s="136">
        <f t="shared" si="0"/>
        <v>2035</v>
      </c>
      <c r="AB7" s="136">
        <f t="shared" si="0"/>
        <v>2036</v>
      </c>
      <c r="AC7" s="136">
        <f t="shared" si="0"/>
        <v>2037</v>
      </c>
      <c r="AD7" s="136">
        <f t="shared" si="0"/>
        <v>2038</v>
      </c>
      <c r="AE7" s="136">
        <f t="shared" si="0"/>
        <v>2039</v>
      </c>
      <c r="AF7" s="136">
        <f t="shared" si="0"/>
        <v>2040</v>
      </c>
      <c r="AG7" s="136">
        <f t="shared" si="0"/>
        <v>2041</v>
      </c>
      <c r="AH7" s="136">
        <f t="shared" si="0"/>
        <v>2042</v>
      </c>
      <c r="AI7" s="136">
        <f t="shared" si="0"/>
        <v>2043</v>
      </c>
      <c r="AJ7" s="136">
        <f t="shared" si="0"/>
        <v>2044</v>
      </c>
      <c r="AK7" s="136">
        <f t="shared" si="0"/>
        <v>2045</v>
      </c>
      <c r="AL7" s="136">
        <f t="shared" si="0"/>
        <v>2046</v>
      </c>
      <c r="AM7" s="136">
        <f t="shared" si="0"/>
        <v>2047</v>
      </c>
      <c r="AN7" s="136">
        <f t="shared" si="0"/>
        <v>2048</v>
      </c>
      <c r="AO7" s="136">
        <f t="shared" si="0"/>
        <v>2049</v>
      </c>
      <c r="AP7" s="136">
        <f t="shared" si="0"/>
        <v>2050</v>
      </c>
      <c r="AQ7" s="136">
        <f t="shared" si="0"/>
        <v>2051</v>
      </c>
      <c r="AR7" s="136">
        <f t="shared" si="0"/>
        <v>2052</v>
      </c>
      <c r="AS7" s="136">
        <f t="shared" si="0"/>
        <v>2053</v>
      </c>
      <c r="AT7" s="136">
        <f t="shared" si="0"/>
        <v>2054</v>
      </c>
      <c r="AU7" s="136">
        <f t="shared" si="0"/>
        <v>2055</v>
      </c>
      <c r="AV7" s="134" t="s">
        <v>25</v>
      </c>
    </row>
    <row r="8" spans="1:48" ht="15" thickBot="1" x14ac:dyDescent="0.25">
      <c r="A8" s="137" t="s">
        <v>24</v>
      </c>
      <c r="B8" s="138" t="s">
        <v>14</v>
      </c>
      <c r="C8" s="138" t="s">
        <v>15</v>
      </c>
      <c r="D8" s="138" t="s">
        <v>16</v>
      </c>
      <c r="E8" s="138" t="s">
        <v>17</v>
      </c>
      <c r="F8" s="139" t="s">
        <v>25</v>
      </c>
      <c r="G8" s="134"/>
      <c r="H8" s="118" t="s">
        <v>14</v>
      </c>
      <c r="I8" s="140" t="s">
        <v>15</v>
      </c>
      <c r="J8" s="140" t="s">
        <v>16</v>
      </c>
      <c r="K8" s="140" t="s">
        <v>17</v>
      </c>
      <c r="L8" s="141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34"/>
    </row>
    <row r="9" spans="1:48" x14ac:dyDescent="0.2">
      <c r="A9" s="132">
        <v>2022</v>
      </c>
      <c r="B9" s="142"/>
      <c r="C9" s="142"/>
      <c r="D9" s="142"/>
      <c r="E9" s="142"/>
      <c r="F9" s="133"/>
      <c r="G9" s="134"/>
      <c r="H9" s="143"/>
      <c r="I9" s="144"/>
      <c r="J9" s="144"/>
      <c r="K9" s="144"/>
      <c r="L9" s="145">
        <f>SUM(H9:K9)</f>
        <v>0</v>
      </c>
      <c r="M9" s="10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46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47">
        <f t="shared" ref="AV9:AV27" si="1">SUM(N9:AU9)</f>
        <v>0</v>
      </c>
    </row>
    <row r="10" spans="1:48" x14ac:dyDescent="0.2">
      <c r="A10" s="114">
        <f>A9+1</f>
        <v>2023</v>
      </c>
      <c r="B10" s="148">
        <f>'QUANTITIES - ALT 2'!L6</f>
        <v>8580</v>
      </c>
      <c r="C10" s="148">
        <f>'QUANTITIES - ALT 2'!M6</f>
        <v>1070</v>
      </c>
      <c r="D10" s="148">
        <f>'QUANTITIES - ALT 2'!N6</f>
        <v>277</v>
      </c>
      <c r="E10" s="148">
        <f>'QUANTITIES - ALT 2'!O6</f>
        <v>84</v>
      </c>
      <c r="F10" s="149">
        <f t="shared" ref="F10:F46" si="2">ROUND(SUM(B10:E10),0)</f>
        <v>10011</v>
      </c>
      <c r="G10" s="134"/>
      <c r="H10" s="113">
        <f>$A$4*B10</f>
        <v>3514717.9603536003</v>
      </c>
      <c r="I10" s="111">
        <f>$B$4*C10</f>
        <v>426160.27187439997</v>
      </c>
      <c r="J10" s="111">
        <f>$C$4*D10</f>
        <v>144448.02042383997</v>
      </c>
      <c r="K10" s="111">
        <f t="shared" ref="K10:K46" si="3">$D$4*E10</f>
        <v>42673.395905279991</v>
      </c>
      <c r="L10" s="116">
        <f>SUM(H10:K10)</f>
        <v>4127999.64855712</v>
      </c>
      <c r="M10" s="104"/>
      <c r="N10" s="124"/>
      <c r="O10" s="124">
        <f t="shared" ref="O10:O46" si="4">IF($A10=O$7,O$50*$B10+O$51*$C10+O$52*$D10+O$53*$E10,IF($A10+$H$3=O$7,$A$5*$B10*O$3+$B$5*$C10*O$3+$C$5*$D10*O$3+$D$5*$E10*O$3,IF($A10+$H$3*2=O$7,$A$5*$B10*O$3+$B$5*$C10*O$3+$C$5*$D10*O$3+$D$5*$E10*O$3,IF($A10+$H$3*3=O$7,$A$5*$B10*O$3+$B$5*$C10*O$3+$C$5*$D10*O$3+$D$5*$E10*O$3,IF($A10+$H$3*4=O$7,$A$5*$B10*O$3+$B$5*$C10*O$3+$C$5*$D10*O$3+$D$5*$E10*O$3,IF($A10+$H$3*5=O$7,$A$5*$B10*O$3+$B$5*$C10*O$3+$C$5*$D10*O$3+$D$5*$E10*O$3,IF($A10+$H$3*6=O$7,$A$5*$B10*O$3+$B$5*$C10*O$3+$C$5*$D10*O$3+$D$5*$E10*O$3,IF($A10+$H$3*7=O$7,$A$5*$B10*O$3+$B$5*$C10*O$3+$C$5*$D10*O$3+$D$5*$E10*O$3,IF($A10+$H$3*8=O$7,$A$5*$B10*O$3+$B$5*$C10*O$3+$C$5*$D10*O$3+$D$5*$E10*O$3,IF($A10+$H$3*9=O$7,$A$5*$B10*O$3+$B$5*$C10*O$3+$C$5*$D10*O$3+$D$5*$E10*O$3,IF($A10+$H$3*10=O$7,$A$5*$B10*O$3+$B$5*$C10*O$3+$C$5*$D10*O$3+$D$5*$E10*O$3,IF($A10+$H$3*11=O$7,O$56*$B10*O$3+O$57*$C10*O$3+O$58*$D10*O$3+O$59*$E10*O$3,IF($A10+$H$3*12=O$7,O$56*$B10*O$3+O$57*$C10*O$3+O$58*$D10*O$3+O$59*$E10*O$3,IF($A10+$H$3*13=O$7,O$56*$B10*O$3+O$57*$C10*O$3+O$58*$D10*O$3+O$59*$E10*O$3,IF($A10+$H$3*14=O$7,O$56*$B10*O$3+O$57*$C10*O$3+O$58*$D10*O$3+O$59*$E10*O$3,IF($A10+$H$3*15=O$7,O$56*$B10*O$3+O$57*$C10*O$3+O$58*$D10*O$3+O$59*$E10*O$3,IF($A10+$H$3*16=O$7,O$61*$B10*O$3+O$62*$C10*O$3+O$63*$D10*O$3+O$64*$E10*O$3,IF($A10+$H$3*17=O$7,O$61*$B10*O$3+O$62*$C10*O$3+O$63*$D10*O$3+O$64*$E10*O$3,IF($A10+$H$3*18=O$7,O$61*$B10*O$3+O$62*$C10*O$3+O$63*$D10*O$3+O$64*$E10*O$3,IF($A10+$H$3*19=O$7,O$61*$B10*O$3+O$62*$C10*O$3+O$63*$D10*O$3+O$64*$E10*O$3,IF($A10+$H$3*20=O$7,O$61*$B10*O$3+O$62*$C10*O$3+O$63*$D10*O$3+O$64*$E10*O$3,IF($A10+$H$3*21=O$7,O$50*$B10*O$3+O$51*$C10*O$3+O$52*$D10*O$3+O$53*$E10*O$3,IF($A10+$H$3*22=O$7,O$50*$B10*O$3+O$51*$C10*O$3+O$52*$D10*O$3+O$53*$E10*O$3,IF($A10+$H$3*23=O$7,O$50*$B10*O$3+O$51*$C10*O$3+O$52*$D10*O$3+O$53*$E10*O$3,IF($A10+$H$3*24=O$7,O$50*$B10*O$3+O$51*$C10*O$3+O$52*$D10*O$3+O$53*$E10*O$3,IF($A10+$H$3*25=O$7,O$50*$B10*O$3+O$51*$C10*O$3+O$52*$D10*O$3+O$53*$E10*O$3,IF($A10+$H$3*26=O$7,O$50*$B10*O$3+O$51*$C10*O$3+O$52*$D10*O$3+O$53*$E10*O$3,IF($A10+$H$3*27=O$7,O$50*$B10*O$3+O$51*$C10*O$3+O$52*$D10*O$3+O$53*$E10*O$3,IF($A10+$H$3*28=O$7,O$50*$B10*O$3+O$51*$C10*O$3+O$52*$D10*O$3+O$53*$E10*O$3,IF($A10+$H$3*29=O$7,O$50*$B10*O$3+O$51*$C10*O$3+O$52*$D10*O$3+O$53*$E10*O$3,IF($A10+$H$3*30=O$7,O$50*$B10*O$3+O$51*$C10*O$3+O$52*$D10*O$3+O$53*$E10*O$3,IF($A10+$H$3*31=O$7,O$50*$B10*O$3+O$51*$C10*O$3+O$52*$D10*O$3+O$53*$E10*O$3,IF($A10+$H$3*32=O$7,O$50*$B10*O$3+O$51*$C10*O$3+O$52*$D10*O$3+O$53*$E10*O$3,IF($A10+$H$3*33=O$7,O$50*$B10*O$3+O$51*$C10*O$3+O$52*$D10*O$3+O$53*$E10*O$3,IF($A10+$H$3*34=O$7,O$50*$B10*O$3+O$51*$C10*O$3+O$52*$D10*O$3+O$53*$E10*O$3,IF($A10+$H$3*35=O$7,O$50*$B10*O$3+O$51*$C10*O$3+O$52*$D10*O$3+O$53*$E10*O$3,IF($A10+$H$3*36=O$7,O$50*$B10*O$3+O$51*$C10*O$3+O$52*$D10*O$3+O$53*$E10*O$3,IF($A10+$H$3*37=O$7,O$50*$B10*O$3+O$51*$C10*O$3+O$52*$D10*O$3+O$53*$E10*O$3,IF($A10+$H$3*38=O$7,O$50*$B10*O$3+O$51*$C10*O$3+O$52*$D10*O$3+O$53*$E10*O$3,IF($A10+$H$3*39=O$7,O$50*$B10*O$3+O$51*$C10*O$3+O$52*$D10*O$3+O$53*$E10*O$3,IF($A10+$H$3*40=O$7,O$50*$B10*O$3+O$51*$C10*O$3+O$52*$D10*O$3+O$53*$E10*O$3,0)))))))))))))))))))))))))))))))))))))))))</f>
        <v>4127999.64855712</v>
      </c>
      <c r="P10" s="124">
        <f t="shared" ref="P10:Y10" si="5">IF($A10=P$7,P$50*$B10+P$51*$C10+P$52*$D10+P$53*$E10,IF($A10+$H$3=P$7,$A$5*$B10*P$3+$B$5*$C10*P$3+$C$5*$D10*P$3+$D$5*$E10*P$3,IF($A10+$H$3*2=P$7,$A$5*$B10*P$3+$B$5*$C10*P$3+$C$5*$D10*P$3+$D$5*$E10*P$3,IF($A10+$H$3*3=P$7,$A$5*$B10*P$3+$B$5*$C10*P$3+$C$5*$D10*P$3+$D$5*$E10*P$3,IF($A10+$H$3*4=P$7,$A$5*$B10*P$3+$B$5*$C10*P$3+$C$5*$D10*P$3+$D$5*$E10*P$3,IF($A10+$H$3*5=P$7,$A$5*$B10*P$3+$B$5*$C10*P$3+$C$5*$D10*P$3+$D$5*$E10*P$3,IF($A10+$H$3*6=P$7,$A$5*$B10*P$3+$B$5*$C10*P$3+$C$5*$D10*P$3+$D$5*$E10*P$3,IF($A10+$H$3*7=P$7,$A$5*$B10*P$3+$B$5*$C10*P$3+$C$5*$D10*P$3+$D$5*$E10*P$3,IF($A10+$H$3*8=P$7,$A$5*$B10*P$3+$B$5*$C10*P$3+$C$5*$D10*P$3+$D$5*$E10*P$3,IF($A10+$H$3*9=P$7,$A$5*$B10*P$3+$B$5*$C10*P$3+$C$5*$D10*P$3+$D$5*$E10*P$3,IF($A10+$H$3*10=P$7,$A$5*$B10*P$3+$B$5*$C10*P$3+$C$5*$D10*P$3+$D$5*$E10*P$3,IF($A10+$H$3*11=P$7,P$56*$B10*P$3+P$57*$C10*P$3+P$58*$D10*P$3+P$59*$E10*P$3,IF($A10+$H$3*12=P$7,P$56*$B10*P$3+P$57*$C10*P$3+P$58*$D10*P$3+P$59*$E10*P$3,IF($A10+$H$3*13=P$7,P$56*$B10*P$3+P$57*$C10*P$3+P$58*$D10*P$3+P$59*$E10*P$3,IF($A10+$H$3*14=P$7,P$56*$B10*P$3+P$57*$C10*P$3+P$58*$D10*P$3+P$59*$E10*P$3,IF($A10+$H$3*15=P$7,P$56*$B10*P$3+P$57*$C10*P$3+P$58*$D10*P$3+P$59*$E10*P$3,IF($A10+$H$3*16=P$7,P$61*$B10*P$3+P$62*$C10*P$3+P$63*$D10*P$3+P$64*$E10*P$3,IF($A10+$H$3*17=P$7,P$61*$B10*P$3+P$62*$C10*P$3+P$63*$D10*P$3+P$64*$E10*P$3,IF($A10+$H$3*18=P$7,P$61*$B10*P$3+P$62*$C10*P$3+P$63*$D10*P$3+P$64*$E10*P$3,IF($A10+$H$3*19=P$7,P$61*$B10*P$3+P$62*$C10*P$3+P$63*$D10*P$3+P$64*$E10*P$3,IF($A10+$H$3*20=P$7,P$61*$B10*P$3+P$62*$C10*P$3+P$63*$D10*P$3+P$64*$E10*P$3,IF($A10+$H$3*21=P$7,P$50*$B10*P$3+P$51*$C10*P$3+P$52*$D10*P$3+P$53*$E10*P$3,IF($A10+$H$3*22=P$7,P$50*$B10*P$3+P$51*$C10*P$3+P$52*$D10*P$3+P$53*$E10*P$3,IF($A10+$H$3*23=P$7,P$50*$B10*P$3+P$51*$C10*P$3+P$52*$D10*P$3+P$53*$E10*P$3,IF($A10+$H$3*24=P$7,P$50*$B10*P$3+P$51*$C10*P$3+P$52*$D10*P$3+P$53*$E10*P$3,IF($A10+$H$3*25=P$7,P$50*$B10*P$3+P$51*$C10*P$3+P$52*$D10*P$3+P$53*$E10*P$3,IF($A10+$H$3*26=P$7,P$50*$B10*P$3+P$51*$C10*P$3+P$52*$D10*P$3+P$53*$E10*P$3,IF($A10+$H$3*27=P$7,P$50*$B10*P$3+P$51*$C10*P$3+P$52*$D10*P$3+P$53*$E10*P$3,IF($A10+$H$3*28=P$7,P$50*$B10*P$3+P$51*$C10*P$3+P$52*$D10*P$3+P$53*$E10*P$3,IF($A10+$H$3*29=P$7,P$50*$B10*P$3+P$51*$C10*P$3+P$52*$D10*P$3+P$53*$E10*P$3,IF($A10+$H$3*30=P$7,P$50*$B10*P$3+P$51*$C10*P$3+P$52*$D10*P$3+P$53*$E10*P$3,IF($A10+$H$3*31=P$7,P$50*$B10*P$3+P$51*$C10*P$3+P$52*$D10*P$3+P$53*$E10*P$3,IF($A10+$H$3*32=P$7,P$50*$B10*P$3+P$51*$C10*P$3+P$52*$D10*P$3+P$53*$E10*P$3,IF($A10+$H$3*33=P$7,P$50*$B10*P$3+P$51*$C10*P$3+P$52*$D10*P$3+P$53*$E10*P$3,IF($A10+$H$3*34=P$7,P$50*$B10*P$3+P$51*$C10*P$3+P$52*$D10*P$3+P$53*$E10*P$3,IF($A10+$H$3*35=P$7,P$50*$B10*P$3+P$51*$C10*P$3+P$52*$D10*P$3+P$53*$E10*P$3,IF($A10+$H$3*36=P$7,P$50*$B10*P$3+P$51*$C10*P$3+P$52*$D10*P$3+P$53*$E10*P$3,IF($A10+$H$3*37=P$7,P$50*$B10*P$3+P$51*$C10*P$3+P$52*$D10*P$3+P$53*$E10*P$3,IF($A10+$H$3*38=P$7,P$50*$B10*P$3+P$51*$C10*P$3+P$52*$D10*P$3+P$53*$E10*P$3,IF($A10+$H$3*39=P$7,P$50*$B10*P$3+P$51*$C10*P$3+P$52*$D10*P$3+P$53*$E10*P$3,IF($A10+$H$3*40=P$7,P$50*$B10*P$3+P$51*$C10*P$3+P$52*$D10*P$3+P$53*$E10*P$3,0)))))))))))))))))))))))))))))))))))))))))*0</f>
        <v>0</v>
      </c>
      <c r="Q10" s="124">
        <f t="shared" si="5"/>
        <v>0</v>
      </c>
      <c r="R10" s="124">
        <f t="shared" si="5"/>
        <v>0</v>
      </c>
      <c r="S10" s="124">
        <f t="shared" si="5"/>
        <v>0</v>
      </c>
      <c r="T10" s="124">
        <f t="shared" si="5"/>
        <v>0</v>
      </c>
      <c r="U10" s="124">
        <f t="shared" si="5"/>
        <v>0</v>
      </c>
      <c r="V10" s="124">
        <f t="shared" si="5"/>
        <v>0</v>
      </c>
      <c r="W10" s="124">
        <f t="shared" si="5"/>
        <v>0</v>
      </c>
      <c r="X10" s="124">
        <f t="shared" si="5"/>
        <v>0</v>
      </c>
      <c r="Y10" s="124">
        <f t="shared" si="5"/>
        <v>0</v>
      </c>
      <c r="Z10" s="124">
        <f>IF($A10=Z$7,Z$50*$B10+Z$51*$C10+Z$52*$D10+Z$53*$E10,IF($A10+$H$3=Z$7,$A$5*$B10*Z$3+$B$5*$C10*Z$3+$C$5*$D10*Z$3+$D$5*$E10*Z$3,IF($A10+$H$3*2=Z$7,$A$5*$B10*Z$3+$B$5*$C10*Z$3+$C$5*$D10*Z$3+$D$5*$E10*Z$3,IF($A10+$H$3*3=Z$7,$A$5*$B10*Z$3+$B$5*$C10*Z$3+$C$5*$D10*Z$3+$D$5*$E10*Z$3,IF($A10+$H$3*4=Z$7,$A$5*$B10*Z$3+$B$5*$C10*Z$3+$C$5*$D10*Z$3+$D$5*$E10*Z$3,IF($A10+$H$3*5=Z$7,$A$5*$B10*Z$3+$B$5*$C10*Z$3+$C$5*$D10*Z$3+$D$5*$E10*Z$3,IF($A10+$H$3*6=Z$7,$A$5*$B10*Z$3+$B$5*$C10*Z$3+$C$5*$D10*Z$3+$D$5*$E10*Z$3,IF($A10+$H$3*7=Z$7,$A$5*$B10*Z$3+$B$5*$C10*Z$3+$C$5*$D10*Z$3+$D$5*$E10*Z$3,IF($A10+$H$3*8=Z$7,$A$5*$B10*Z$3+$B$5*$C10*Z$3+$C$5*$D10*Z$3+$D$5*$E10*Z$3,IF($A10+$H$3*9=Z$7,$A$5*$B10*Z$3+$B$5*$C10*Z$3+$C$5*$D10*Z$3+$D$5*$E10*Z$3,IF($A10+$H$3*10=Z$7,$A$5*$B10*Z$3+$B$5*$C10*Z$3+$C$5*$D10*Z$3+$D$5*$E10*Z$3,IF($A10+$H$3*11=Z$7,Z$56*$B10*Z$3+Z$57*$C10*Z$3+Z$58*$D10*Z$3+Z$59*$E10*Z$3,IF($A10+$H$3*12=Z$7,Z$56*$B10*Z$3+Z$57*$C10*Z$3+Z$58*$D10*Z$3+Z$59*$E10*Z$3,IF($A10+$H$3*13=Z$7,Z$56*$B10*Z$3+Z$57*$C10*Z$3+Z$58*$D10*Z$3+Z$59*$E10*Z$3,IF($A10+$H$3*14=Z$7,Z$56*$B10*Z$3+Z$57*$C10*Z$3+Z$58*$D10*Z$3+Z$59*$E10*Z$3,IF($A10+$H$3*15=Z$7,Z$56*$B10*Z$3+Z$57*$C10*Z$3+Z$58*$D10*Z$3+Z$59*$E10*Z$3,IF($A10+$H$3*16=Z$7,Z$61*$B10*Z$3+Z$62*$C10*Z$3+Z$63*$D10*Z$3+Z$64*$E10*Z$3,IF($A10+$H$3*17=Z$7,Z$61*$B10*Z$3+Z$62*$C10*Z$3+Z$63*$D10*Z$3+Z$64*$E10*Z$3,IF($A10+$H$3*18=Z$7,Z$61*$B10*Z$3+Z$62*$C10*Z$3+Z$63*$D10*Z$3+Z$64*$E10*Z$3,IF($A10+$H$3*19=Z$7,Z$61*$B10*Z$3+Z$62*$C10*Z$3+Z$63*$D10*Z$3+Z$64*$E10*Z$3,IF($A10+$H$3*20=Z$7,Z$61*$B10*Z$3+Z$62*$C10*Z$3+Z$63*$D10*Z$3+Z$64*$E10*Z$3,IF($A10+$H$3*21=Z$7,Z$50*$B10*Z$3+Z$51*$C10*Z$3+Z$52*$D10*Z$3+Z$53*$E10*Z$3,IF($A10+$H$3*22=Z$7,Z$50*$B10*Z$3+Z$51*$C10*Z$3+Z$52*$D10*Z$3+Z$53*$E10*Z$3,IF($A10+$H$3*23=Z$7,Z$50*$B10*Z$3+Z$51*$C10*Z$3+Z$52*$D10*Z$3+Z$53*$E10*Z$3,IF($A10+$H$3*24=Z$7,Z$50*$B10*Z$3+Z$51*$C10*Z$3+Z$52*$D10*Z$3+Z$53*$E10*Z$3,IF($A10+$H$3*25=Z$7,Z$50*$B10*Z$3+Z$51*$C10*Z$3+Z$52*$D10*Z$3+Z$53*$E10*Z$3,IF($A10+$H$3*26=Z$7,Z$50*$B10*Z$3+Z$51*$C10*Z$3+Z$52*$D10*Z$3+Z$53*$E10*Z$3,IF($A10+$H$3*27=Z$7,Z$50*$B10*Z$3+Z$51*$C10*Z$3+Z$52*$D10*Z$3+Z$53*$E10*Z$3,IF($A10+$H$3*28=Z$7,Z$50*$B10*Z$3+Z$51*$C10*Z$3+Z$52*$D10*Z$3+Z$53*$E10*Z$3,IF($A10+$H$3*29=Z$7,Z$50*$B10*Z$3+Z$51*$C10*Z$3+Z$52*$D10*Z$3+Z$53*$E10*Z$3,IF($A10+$H$3*30=Z$7,Z$50*$B10*Z$3+Z$51*$C10*Z$3+Z$52*$D10*Z$3+Z$53*$E10*Z$3,IF($A10+$H$3*31=Z$7,Z$50*$B10*Z$3+Z$51*$C10*Z$3+Z$52*$D10*Z$3+Z$53*$E10*Z$3,IF($A10+$H$3*32=Z$7,Z$50*$B10*Z$3+Z$51*$C10*Z$3+Z$52*$D10*Z$3+Z$53*$E10*Z$3,IF($A10+$H$3*33=Z$7,Z$50*$B10*Z$3+Z$51*$C10*Z$3+Z$52*$D10*Z$3+Z$53*$E10*Z$3,IF($A10+$H$3*34=Z$7,Z$50*$B10*Z$3+Z$51*$C10*Z$3+Z$52*$D10*Z$3+Z$53*$E10*Z$3,IF($A10+$H$3*35=Z$7,Z$50*$B10*Z$3+Z$51*$C10*Z$3+Z$52*$D10*Z$3+Z$53*$E10*Z$3,IF($A10+$H$3*36=Z$7,Z$50*$B10*Z$3+Z$51*$C10*Z$3+Z$52*$D10*Z$3+Z$53*$E10*Z$3,IF($A10+$H$3*37=Z$7,Z$50*$B10*Z$3+Z$51*$C10*Z$3+Z$52*$D10*Z$3+Z$53*$E10*Z$3,IF($A10+$H$3*38=Z$7,Z$50*$B10*Z$3+Z$51*$C10*Z$3+Z$52*$D10*Z$3+Z$53*$E10*Z$3,IF($A10+$H$3*39=Z$7,Z$50*$B10*Z$3+Z$51*$C10*Z$3+Z$52*$D10*Z$3+Z$53*$E10*Z$3,IF($A10+$H$3*40=Z$7,Z$50*$B10*Z$3+Z$51*$C10*Z$3+Z$52*$D10*Z$3+Z$53*$E10*Z$3,0)))))))))))))))))))))))))))))))))))))))))*Warranty!$AC$47</f>
        <v>10596.600547274487</v>
      </c>
      <c r="AA10" s="124">
        <f>IF($A10=AA$7,AA$50*$B10+AA$51*$C10+AA$52*$D10+AA$53*$E10,IF($A10+$H$3=AA$7,$A$5*$B10*AA$3+$B$5*$C10*AA$3+$C$5*$D10*AA$3+$D$5*$E10*AA$3,IF($A10+$H$3*2=AA$7,$A$5*$B10*AA$3+$B$5*$C10*AA$3+$C$5*$D10*AA$3+$D$5*$E10*AA$3,IF($A10+$H$3*3=AA$7,$A$5*$B10*AA$3+$B$5*$C10*AA$3+$C$5*$D10*AA$3+$D$5*$E10*AA$3,IF($A10+$H$3*4=AA$7,$A$5*$B10*AA$3+$B$5*$C10*AA$3+$C$5*$D10*AA$3+$D$5*$E10*AA$3,IF($A10+$H$3*5=AA$7,$A$5*$B10*AA$3+$B$5*$C10*AA$3+$C$5*$D10*AA$3+$D$5*$E10*AA$3,IF($A10+$H$3*6=AA$7,$A$5*$B10*AA$3+$B$5*$C10*AA$3+$C$5*$D10*AA$3+$D$5*$E10*AA$3,IF($A10+$H$3*7=AA$7,$A$5*$B10*AA$3+$B$5*$C10*AA$3+$C$5*$D10*AA$3+$D$5*$E10*AA$3,IF($A10+$H$3*8=AA$7,$A$5*$B10*AA$3+$B$5*$C10*AA$3+$C$5*$D10*AA$3+$D$5*$E10*AA$3,IF($A10+$H$3*9=AA$7,$A$5*$B10*AA$3+$B$5*$C10*AA$3+$C$5*$D10*AA$3+$D$5*$E10*AA$3,IF($A10+$H$3*10=AA$7,$A$5*$B10*AA$3+$B$5*$C10*AA$3+$C$5*$D10*AA$3+$D$5*$E10*AA$3,IF($A10+$H$3*11=AA$7,AA$56*$B10*AA$3+AA$57*$C10*AA$3+AA$58*$D10*AA$3+AA$59*$E10*AA$3,IF($A10+$H$3*12=AA$7,AA$56*$B10*AA$3+AA$57*$C10*AA$3+AA$58*$D10*AA$3+AA$59*$E10*AA$3,IF($A10+$H$3*13=AA$7,AA$56*$B10*AA$3+AA$57*$C10*AA$3+AA$58*$D10*AA$3+AA$59*$E10*AA$3,IF($A10+$H$3*14=AA$7,AA$56*$B10*AA$3+AA$57*$C10*AA$3+AA$58*$D10*AA$3+AA$59*$E10*AA$3,IF($A10+$H$3*15=AA$7,AA$56*$B10*AA$3+AA$57*$C10*AA$3+AA$58*$D10*AA$3+AA$59*$E10*AA$3,IF($A10+$H$3*16=AA$7,AA$61*$B10*AA$3+AA$62*$C10*AA$3+AA$63*$D10*AA$3+AA$64*$E10*AA$3,IF($A10+$H$3*17=AA$7,AA$61*$B10*AA$3+AA$62*$C10*AA$3+AA$63*$D10*AA$3+AA$64*$E10*AA$3,IF($A10+$H$3*18=AA$7,AA$61*$B10*AA$3+AA$62*$C10*AA$3+AA$63*$D10*AA$3+AA$64*$E10*AA$3,IF($A10+$H$3*19=AA$7,AA$61*$B10*AA$3+AA$62*$C10*AA$3+AA$63*$D10*AA$3+AA$64*$E10*AA$3,IF($A10+$H$3*20=AA$7,AA$61*$B10*AA$3+AA$62*$C10*AA$3+AA$63*$D10*AA$3+AA$64*$E10*AA$3,IF($A10+$H$3*21=AA$7,AA$50*$B10*AA$3+AA$51*$C10*AA$3+AA$52*$D10*AA$3+AA$53*$E10*AA$3,IF($A10+$H$3*22=AA$7,AA$50*$B10*AA$3+AA$51*$C10*AA$3+AA$52*$D10*AA$3+AA$53*$E10*AA$3,IF($A10+$H$3*23=AA$7,AA$50*$B10*AA$3+AA$51*$C10*AA$3+AA$52*$D10*AA$3+AA$53*$E10*AA$3,IF($A10+$H$3*24=AA$7,AA$50*$B10*AA$3+AA$51*$C10*AA$3+AA$52*$D10*AA$3+AA$53*$E10*AA$3,IF($A10+$H$3*25=AA$7,AA$50*$B10*AA$3+AA$51*$C10*AA$3+AA$52*$D10*AA$3+AA$53*$E10*AA$3,IF($A10+$H$3*26=AA$7,AA$50*$B10*AA$3+AA$51*$C10*AA$3+AA$52*$D10*AA$3+AA$53*$E10*AA$3,IF($A10+$H$3*27=AA$7,AA$50*$B10*AA$3+AA$51*$C10*AA$3+AA$52*$D10*AA$3+AA$53*$E10*AA$3,IF($A10+$H$3*28=AA$7,AA$50*$B10*AA$3+AA$51*$C10*AA$3+AA$52*$D10*AA$3+AA$53*$E10*AA$3,IF($A10+$H$3*29=AA$7,AA$50*$B10*AA$3+AA$51*$C10*AA$3+AA$52*$D10*AA$3+AA$53*$E10*AA$3,IF($A10+$H$3*30=AA$7,AA$50*$B10*AA$3+AA$51*$C10*AA$3+AA$52*$D10*AA$3+AA$53*$E10*AA$3,IF($A10+$H$3*31=AA$7,AA$50*$B10*AA$3+AA$51*$C10*AA$3+AA$52*$D10*AA$3+AA$53*$E10*AA$3,IF($A10+$H$3*32=AA$7,AA$50*$B10*AA$3+AA$51*$C10*AA$3+AA$52*$D10*AA$3+AA$53*$E10*AA$3,IF($A10+$H$3*33=AA$7,AA$50*$B10*AA$3+AA$51*$C10*AA$3+AA$52*$D10*AA$3+AA$53*$E10*AA$3,IF($A10+$H$3*34=AA$7,AA$50*$B10*AA$3+AA$51*$C10*AA$3+AA$52*$D10*AA$3+AA$53*$E10*AA$3,IF($A10+$H$3*35=AA$7,AA$50*$B10*AA$3+AA$51*$C10*AA$3+AA$52*$D10*AA$3+AA$53*$E10*AA$3,IF($A10+$H$3*36=AA$7,AA$50*$B10*AA$3+AA$51*$C10*AA$3+AA$52*$D10*AA$3+AA$53*$E10*AA$3,IF($A10+$H$3*37=AA$7,AA$50*$B10*AA$3+AA$51*$C10*AA$3+AA$52*$D10*AA$3+AA$53*$E10*AA$3,IF($A10+$H$3*38=AA$7,AA$50*$B10*AA$3+AA$51*$C10*AA$3+AA$52*$D10*AA$3+AA$53*$E10*AA$3,IF($A10+$H$3*39=AA$7,AA$50*$B10*AA$3+AA$51*$C10*AA$3+AA$52*$D10*AA$3+AA$53*$E10*AA$3,IF($A10+$H$3*40=AA$7,AA$50*$B10*AA$3+AA$51*$C10*AA$3+AA$52*$D10*AA$3+AA$53*$E10*AA$3,0)))))))))))))))))))))))))))))))))))))))))*Warranty!$AC$47</f>
        <v>10596.600547274487</v>
      </c>
      <c r="AB10" s="124">
        <f>IF($A10=AB$7,AB$50*$B10+AB$51*$C10+AB$52*$D10+AB$53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$56*$B10*AB$3+AB$57*$C10*AB$3+AB$58*$D10*AB$3+AB$59*$E10*AB$3,IF($A10+$H$3*12=AB$7,AB$56*$B10*AB$3+AB$57*$C10*AB$3+AB$58*$D10*AB$3+AB$59*$E10*AB$3,IF($A10+$H$3*13=AB$7,AB$56*$B10*AB$3+AB$57*$C10*AB$3+AB$58*$D10*AB$3+AB$59*$E10*AB$3,IF($A10+$H$3*14=AB$7,AB$56*$B10*AB$3+AB$57*$C10*AB$3+AB$58*$D10*AB$3+AB$59*$E10*AB$3,IF($A10+$H$3*15=AB$7,AB$56*$B10*AB$3+AB$57*$C10*AB$3+AB$58*$D10*AB$3+AB$59*$E10*AB$3,IF($A10+$H$3*16=AB$7,AB$61*$B10*AB$3+AB$62*$C10*AB$3+AB$63*$D10*AB$3+AB$64*$E10*AB$3,IF($A10+$H$3*17=AB$7,AB$61*$B10*AB$3+AB$62*$C10*AB$3+AB$63*$D10*AB$3+AB$64*$E10*AB$3,IF($A10+$H$3*18=AB$7,AB$61*$B10*AB$3+AB$62*$C10*AB$3+AB$63*$D10*AB$3+AB$64*$E10*AB$3,IF($A10+$H$3*19=AB$7,AB$61*$B10*AB$3+AB$62*$C10*AB$3+AB$63*$D10*AB$3+AB$64*$E10*AB$3,IF($A10+$H$3*20=AB$7,AB$61*$B10*AB$3+AB$62*$C10*AB$3+AB$63*$D10*AB$3+AB$64*$E10*AB$3,IF($A10+$H$3*21=AB$7,AB$50*$B10*AB$3+AB$51*$C10*AB$3+AB$52*$D10*AB$3+AB$53*$E10*AB$3,IF($A10+$H$3*22=AB$7,AB$50*$B10*AB$3+AB$51*$C10*AB$3+AB$52*$D10*AB$3+AB$53*$E10*AB$3,IF($A10+$H$3*23=AB$7,AB$50*$B10*AB$3+AB$51*$C10*AB$3+AB$52*$D10*AB$3+AB$53*$E10*AB$3,IF($A10+$H$3*24=AB$7,AB$50*$B10*AB$3+AB$51*$C10*AB$3+AB$52*$D10*AB$3+AB$53*$E10*AB$3,IF($A10+$H$3*25=AB$7,AB$50*$B10*AB$3+AB$51*$C10*AB$3+AB$52*$D10*AB$3+AB$53*$E10*AB$3,IF($A10+$H$3*26=AB$7,AB$50*$B10*AB$3+AB$51*$C10*AB$3+AB$52*$D10*AB$3+AB$53*$E10*AB$3,IF($A10+$H$3*27=AB$7,AB$50*$B10*AB$3+AB$51*$C10*AB$3+AB$52*$D10*AB$3+AB$53*$E10*AB$3,IF($A10+$H$3*28=AB$7,AB$50*$B10*AB$3+AB$51*$C10*AB$3+AB$52*$D10*AB$3+AB$53*$E10*AB$3,IF($A10+$H$3*29=AB$7,AB$50*$B10*AB$3+AB$51*$C10*AB$3+AB$52*$D10*AB$3+AB$53*$E10*AB$3,IF($A10+$H$3*30=AB$7,AB$50*$B10*AB$3+AB$51*$C10*AB$3+AB$52*$D10*AB$3+AB$53*$E10*AB$3,IF($A10+$H$3*31=AB$7,AB$50*$B10*AB$3+AB$51*$C10*AB$3+AB$52*$D10*AB$3+AB$53*$E10*AB$3,IF($A10+$H$3*32=AB$7,AB$50*$B10*AB$3+AB$51*$C10*AB$3+AB$52*$D10*AB$3+AB$53*$E10*AB$3,IF($A10+$H$3*33=AB$7,AB$50*$B10*AB$3+AB$51*$C10*AB$3+AB$52*$D10*AB$3+AB$53*$E10*AB$3,IF($A10+$H$3*34=AB$7,AB$50*$B10*AB$3+AB$51*$C10*AB$3+AB$52*$D10*AB$3+AB$53*$E10*AB$3,IF($A10+$H$3*35=AB$7,AB$50*$B10*AB$3+AB$51*$C10*AB$3+AB$52*$D10*AB$3+AB$53*$E10*AB$3,IF($A10+$H$3*36=AB$7,AB$50*$B10*AB$3+AB$51*$C10*AB$3+AB$52*$D10*AB$3+AB$53*$E10*AB$3,IF($A10+$H$3*37=AB$7,AB$50*$B10*AB$3+AB$51*$C10*AB$3+AB$52*$D10*AB$3+AB$53*$E10*AB$3,IF($A10+$H$3*38=AB$7,AB$50*$B10*AB$3+AB$51*$C10*AB$3+AB$52*$D10*AB$3+AB$53*$E10*AB$3,IF($A10+$H$3*39=AB$7,AB$50*$B10*AB$3+AB$51*$C10*AB$3+AB$52*$D10*AB$3+AB$53*$E10*AB$3,IF($A10+$H$3*40=AB$7,AB$50*$B10*AB$3+AB$51*$C10*AB$3+AB$52*$D10*AB$3+AB$53*$E10*AB$3,0)))))))))))))))))))))))))))))))))))))))))*Warranty!$AC$47</f>
        <v>10596.600547274487</v>
      </c>
      <c r="AC10" s="124">
        <f>IF($A10=AC$7,AC$50*$B10+AC$51*$C10+AC$52*$D10+AC$53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$56*$B10*AC$3+AC$57*$C10*AC$3+AC$58*$D10*AC$3+AC$59*$E10*AC$3,IF($A10+$H$3*12=AC$7,AC$56*$B10*AC$3+AC$57*$C10*AC$3+AC$58*$D10*AC$3+AC$59*$E10*AC$3,IF($A10+$H$3*13=AC$7,AC$56*$B10*AC$3+AC$57*$C10*AC$3+AC$58*$D10*AC$3+AC$59*$E10*AC$3,IF($A10+$H$3*14=AC$7,AC$56*$B10*AC$3+AC$57*$C10*AC$3+AC$58*$D10*AC$3+AC$59*$E10*AC$3,IF($A10+$H$3*15=AC$7,AC$56*$B10*AC$3+AC$57*$C10*AC$3+AC$58*$D10*AC$3+AC$59*$E10*AC$3,IF($A10+$H$3*16=AC$7,AC$61*$B10*AC$3+AC$62*$C10*AC$3+AC$63*$D10*AC$3+AC$64*$E10*AC$3,IF($A10+$H$3*17=AC$7,AC$61*$B10*AC$3+AC$62*$C10*AC$3+AC$63*$D10*AC$3+AC$64*$E10*AC$3,IF($A10+$H$3*18=AC$7,AC$61*$B10*AC$3+AC$62*$C10*AC$3+AC$63*$D10*AC$3+AC$64*$E10*AC$3,IF($A10+$H$3*19=AC$7,AC$61*$B10*AC$3+AC$62*$C10*AC$3+AC$63*$D10*AC$3+AC$64*$E10*AC$3,IF($A10+$H$3*20=AC$7,AC$61*$B10*AC$3+AC$62*$C10*AC$3+AC$63*$D10*AC$3+AC$64*$E10*AC$3,IF($A10+$H$3*21=AC$7,AC$50*$B10*AC$3+AC$51*$C10*AC$3+AC$52*$D10*AC$3+AC$53*$E10*AC$3,IF($A10+$H$3*22=AC$7,AC$50*$B10*AC$3+AC$51*$C10*AC$3+AC$52*$D10*AC$3+AC$53*$E10*AC$3,IF($A10+$H$3*23=AC$7,AC$50*$B10*AC$3+AC$51*$C10*AC$3+AC$52*$D10*AC$3+AC$53*$E10*AC$3,IF($A10+$H$3*24=AC$7,AC$50*$B10*AC$3+AC$51*$C10*AC$3+AC$52*$D10*AC$3+AC$53*$E10*AC$3,IF($A10+$H$3*25=AC$7,AC$50*$B10*AC$3+AC$51*$C10*AC$3+AC$52*$D10*AC$3+AC$53*$E10*AC$3,IF($A10+$H$3*26=AC$7,AC$50*$B10*AC$3+AC$51*$C10*AC$3+AC$52*$D10*AC$3+AC$53*$E10*AC$3,IF($A10+$H$3*27=AC$7,AC$50*$B10*AC$3+AC$51*$C10*AC$3+AC$52*$D10*AC$3+AC$53*$E10*AC$3,IF($A10+$H$3*28=AC$7,AC$50*$B10*AC$3+AC$51*$C10*AC$3+AC$52*$D10*AC$3+AC$53*$E10*AC$3,IF($A10+$H$3*29=AC$7,AC$50*$B10*AC$3+AC$51*$C10*AC$3+AC$52*$D10*AC$3+AC$53*$E10*AC$3,IF($A10+$H$3*30=AC$7,AC$50*$B10*AC$3+AC$51*$C10*AC$3+AC$52*$D10*AC$3+AC$53*$E10*AC$3,IF($A10+$H$3*31=AC$7,AC$50*$B10*AC$3+AC$51*$C10*AC$3+AC$52*$D10*AC$3+AC$53*$E10*AC$3,IF($A10+$H$3*32=AC$7,AC$50*$B10*AC$3+AC$51*$C10*AC$3+AC$52*$D10*AC$3+AC$53*$E10*AC$3,IF($A10+$H$3*33=AC$7,AC$50*$B10*AC$3+AC$51*$C10*AC$3+AC$52*$D10*AC$3+AC$53*$E10*AC$3,IF($A10+$H$3*34=AC$7,AC$50*$B10*AC$3+AC$51*$C10*AC$3+AC$52*$D10*AC$3+AC$53*$E10*AC$3,IF($A10+$H$3*35=AC$7,AC$50*$B10*AC$3+AC$51*$C10*AC$3+AC$52*$D10*AC$3+AC$53*$E10*AC$3,IF($A10+$H$3*36=AC$7,AC$50*$B10*AC$3+AC$51*$C10*AC$3+AC$52*$D10*AC$3+AC$53*$E10*AC$3,IF($A10+$H$3*37=AC$7,AC$50*$B10*AC$3+AC$51*$C10*AC$3+AC$52*$D10*AC$3+AC$53*$E10*AC$3,IF($A10+$H$3*38=AC$7,AC$50*$B10*AC$3+AC$51*$C10*AC$3+AC$52*$D10*AC$3+AC$53*$E10*AC$3,IF($A10+$H$3*39=AC$7,AC$50*$B10*AC$3+AC$51*$C10*AC$3+AC$52*$D10*AC$3+AC$53*$E10*AC$3,IF($A10+$H$3*40=AC$7,AC$50*$B10*AC$3+AC$51*$C10*AC$3+AC$52*$D10*AC$3+AC$53*$E10*AC$3,0)))))))))))))))))))))))))))))))))))))))))*Warranty!$AC$47</f>
        <v>10596.600547274487</v>
      </c>
      <c r="AD10" s="124">
        <f>IF($A10=AD$7,AD$50*$B10+AD$51*$C10+AD$52*$D10+AD$53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$56*$B10*AD$3+AD$57*$C10*AD$3+AD$58*$D10*AD$3+AD$59*$E10*AD$3,IF($A10+$H$3*12=AD$7,AD$56*$B10*AD$3+AD$57*$C10*AD$3+AD$58*$D10*AD$3+AD$59*$E10*AD$3,IF($A10+$H$3*13=AD$7,AD$56*$B10*AD$3+AD$57*$C10*AD$3+AD$58*$D10*AD$3+AD$59*$E10*AD$3,IF($A10+$H$3*14=AD$7,AD$56*$B10*AD$3+AD$57*$C10*AD$3+AD$58*$D10*AD$3+AD$59*$E10*AD$3,IF($A10+$H$3*15=AD$7,AD$56*$B10*AD$3+AD$57*$C10*AD$3+AD$58*$D10*AD$3+AD$59*$E10*AD$3,IF($A10+$H$3*16=AD$7,AD$61*$B10*AD$3+AD$62*$C10*AD$3+AD$63*$D10*AD$3+AD$64*$E10*AD$3,IF($A10+$H$3*17=AD$7,AD$61*$B10*AD$3+AD$62*$C10*AD$3+AD$63*$D10*AD$3+AD$64*$E10*AD$3,IF($A10+$H$3*18=AD$7,AD$61*$B10*AD$3+AD$62*$C10*AD$3+AD$63*$D10*AD$3+AD$64*$E10*AD$3,IF($A10+$H$3*19=AD$7,AD$61*$B10*AD$3+AD$62*$C10*AD$3+AD$63*$D10*AD$3+AD$64*$E10*AD$3,IF($A10+$H$3*20=AD$7,AD$61*$B10*AD$3+AD$62*$C10*AD$3+AD$63*$D10*AD$3+AD$64*$E10*AD$3,IF($A10+$H$3*21=AD$7,AD$50*$B10*AD$3+AD$51*$C10*AD$3+AD$52*$D10*AD$3+AD$53*$E10*AD$3,IF($A10+$H$3*22=AD$7,AD$50*$B10*AD$3+AD$51*$C10*AD$3+AD$52*$D10*AD$3+AD$53*$E10*AD$3,IF($A10+$H$3*23=AD$7,AD$50*$B10*AD$3+AD$51*$C10*AD$3+AD$52*$D10*AD$3+AD$53*$E10*AD$3,IF($A10+$H$3*24=AD$7,AD$50*$B10*AD$3+AD$51*$C10*AD$3+AD$52*$D10*AD$3+AD$53*$E10*AD$3,IF($A10+$H$3*25=AD$7,AD$50*$B10*AD$3+AD$51*$C10*AD$3+AD$52*$D10*AD$3+AD$53*$E10*AD$3,IF($A10+$H$3*26=AD$7,AD$50*$B10*AD$3+AD$51*$C10*AD$3+AD$52*$D10*AD$3+AD$53*$E10*AD$3,IF($A10+$H$3*27=AD$7,AD$50*$B10*AD$3+AD$51*$C10*AD$3+AD$52*$D10*AD$3+AD$53*$E10*AD$3,IF($A10+$H$3*28=AD$7,AD$50*$B10*AD$3+AD$51*$C10*AD$3+AD$52*$D10*AD$3+AD$53*$E10*AD$3,IF($A10+$H$3*29=AD$7,AD$50*$B10*AD$3+AD$51*$C10*AD$3+AD$52*$D10*AD$3+AD$53*$E10*AD$3,IF($A10+$H$3*30=AD$7,AD$50*$B10*AD$3+AD$51*$C10*AD$3+AD$52*$D10*AD$3+AD$53*$E10*AD$3,IF($A10+$H$3*31=AD$7,AD$50*$B10*AD$3+AD$51*$C10*AD$3+AD$52*$D10*AD$3+AD$53*$E10*AD$3,IF($A10+$H$3*32=AD$7,AD$50*$B10*AD$3+AD$51*$C10*AD$3+AD$52*$D10*AD$3+AD$53*$E10*AD$3,IF($A10+$H$3*33=AD$7,AD$50*$B10*AD$3+AD$51*$C10*AD$3+AD$52*$D10*AD$3+AD$53*$E10*AD$3,IF($A10+$H$3*34=AD$7,AD$50*$B10*AD$3+AD$51*$C10*AD$3+AD$52*$D10*AD$3+AD$53*$E10*AD$3,IF($A10+$H$3*35=AD$7,AD$50*$B10*AD$3+AD$51*$C10*AD$3+AD$52*$D10*AD$3+AD$53*$E10*AD$3,IF($A10+$H$3*36=AD$7,AD$50*$B10*AD$3+AD$51*$C10*AD$3+AD$52*$D10*AD$3+AD$53*$E10*AD$3,IF($A10+$H$3*37=AD$7,AD$50*$B10*AD$3+AD$51*$C10*AD$3+AD$52*$D10*AD$3+AD$53*$E10*AD$3,IF($A10+$H$3*38=AD$7,AD$50*$B10*AD$3+AD$51*$C10*AD$3+AD$52*$D10*AD$3+AD$53*$E10*AD$3,IF($A10+$H$3*39=AD$7,AD$50*$B10*AD$3+AD$51*$C10*AD$3+AD$52*$D10*AD$3+AD$53*$E10*AD$3,IF($A10+$H$3*40=AD$7,AD$50*$B10*AD$3+AD$51*$C10*AD$3+AD$52*$D10*AD$3+AD$53*$E10*AD$3,0)))))))))))))))))))))))))))))))))))))))))*Warranty!$AC$47</f>
        <v>10596.600547274487</v>
      </c>
      <c r="AE10" s="124">
        <f>IF($A10=AE$7,AE$50*$B10+AE$51*$C10+AE$52*$D10+AE$53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$56*$B10*AE$3+AE$57*$C10*AE$3+AE$58*$D10*AE$3+AE$59*$E10*AE$3,IF($A10+$H$3*12=AE$7,AE$56*$B10*AE$3+AE$57*$C10*AE$3+AE$58*$D10*AE$3+AE$59*$E10*AE$3,IF($A10+$H$3*13=AE$7,AE$56*$B10*AE$3+AE$57*$C10*AE$3+AE$58*$D10*AE$3+AE$59*$E10*AE$3,IF($A10+$H$3*14=AE$7,AE$56*$B10*AE$3+AE$57*$C10*AE$3+AE$58*$D10*AE$3+AE$59*$E10*AE$3,IF($A10+$H$3*15=AE$7,AE$56*$B10*AE$3+AE$57*$C10*AE$3+AE$58*$D10*AE$3+AE$59*$E10*AE$3,IF($A10+$H$3*16=AE$7,AE$61*$B10*AE$3+AE$62*$C10*AE$3+AE$63*$D10*AE$3+AE$64*$E10*AE$3,IF($A10+$H$3*17=AE$7,AE$61*$B10*AE$3+AE$62*$C10*AE$3+AE$63*$D10*AE$3+AE$64*$E10*AE$3,IF($A10+$H$3*18=AE$7,AE$61*$B10*AE$3+AE$62*$C10*AE$3+AE$63*$D10*AE$3+AE$64*$E10*AE$3,IF($A10+$H$3*19=AE$7,AE$61*$B10*AE$3+AE$62*$C10*AE$3+AE$63*$D10*AE$3+AE$64*$E10*AE$3,IF($A10+$H$3*20=AE$7,AE$61*$B10*AE$3+AE$62*$C10*AE$3+AE$63*$D10*AE$3+AE$64*$E10*AE$3,IF($A10+$H$3*21=AE$7,AE$50*$B10*AE$3+AE$51*$C10*AE$3+AE$52*$D10*AE$3+AE$53*$E10*AE$3,IF($A10+$H$3*22=AE$7,AE$50*$B10*AE$3+AE$51*$C10*AE$3+AE$52*$D10*AE$3+AE$53*$E10*AE$3,IF($A10+$H$3*23=AE$7,AE$50*$B10*AE$3+AE$51*$C10*AE$3+AE$52*$D10*AE$3+AE$53*$E10*AE$3,IF($A10+$H$3*24=AE$7,AE$50*$B10*AE$3+AE$51*$C10*AE$3+AE$52*$D10*AE$3+AE$53*$E10*AE$3,IF($A10+$H$3*25=AE$7,AE$50*$B10*AE$3+AE$51*$C10*AE$3+AE$52*$D10*AE$3+AE$53*$E10*AE$3,IF($A10+$H$3*26=AE$7,AE$50*$B10*AE$3+AE$51*$C10*AE$3+AE$52*$D10*AE$3+AE$53*$E10*AE$3,IF($A10+$H$3*27=AE$7,AE$50*$B10*AE$3+AE$51*$C10*AE$3+AE$52*$D10*AE$3+AE$53*$E10*AE$3,IF($A10+$H$3*28=AE$7,AE$50*$B10*AE$3+AE$51*$C10*AE$3+AE$52*$D10*AE$3+AE$53*$E10*AE$3,IF($A10+$H$3*29=AE$7,AE$50*$B10*AE$3+AE$51*$C10*AE$3+AE$52*$D10*AE$3+AE$53*$E10*AE$3,IF($A10+$H$3*30=AE$7,AE$50*$B10*AE$3+AE$51*$C10*AE$3+AE$52*$D10*AE$3+AE$53*$E10*AE$3,IF($A10+$H$3*31=AE$7,AE$50*$B10*AE$3+AE$51*$C10*AE$3+AE$52*$D10*AE$3+AE$53*$E10*AE$3,IF($A10+$H$3*32=AE$7,AE$50*$B10*AE$3+AE$51*$C10*AE$3+AE$52*$D10*AE$3+AE$53*$E10*AE$3,IF($A10+$H$3*33=AE$7,AE$50*$B10*AE$3+AE$51*$C10*AE$3+AE$52*$D10*AE$3+AE$53*$E10*AE$3,IF($A10+$H$3*34=AE$7,AE$50*$B10*AE$3+AE$51*$C10*AE$3+AE$52*$D10*AE$3+AE$53*$E10*AE$3,IF($A10+$H$3*35=AE$7,AE$50*$B10*AE$3+AE$51*$C10*AE$3+AE$52*$D10*AE$3+AE$53*$E10*AE$3,IF($A10+$H$3*36=AE$7,AE$50*$B10*AE$3+AE$51*$C10*AE$3+AE$52*$D10*AE$3+AE$53*$E10*AE$3,IF($A10+$H$3*37=AE$7,AE$50*$B10*AE$3+AE$51*$C10*AE$3+AE$52*$D10*AE$3+AE$53*$E10*AE$3,IF($A10+$H$3*38=AE$7,AE$50*$B10*AE$3+AE$51*$C10*AE$3+AE$52*$D10*AE$3+AE$53*$E10*AE$3,IF($A10+$H$3*39=AE$7,AE$50*$B10*AE$3+AE$51*$C10*AE$3+AE$52*$D10*AE$3+AE$53*$E10*AE$3,IF($A10+$H$3*40=AE$7,AE$50*$B10*AE$3+AE$51*$C10*AE$3+AE$52*$D10*AE$3+AE$53*$E10*AE$3,0)))))))))))))))))))))))))))))))))))))))))*Warranty!$AD$47</f>
        <v>10857.439945361242</v>
      </c>
      <c r="AF10" s="124">
        <f>IF($A10=AF$7,AF$50*$B10+AF$51*$C10+AF$52*$D10+AF$53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$56*$B10*AF$3+AF$57*$C10*AF$3+AF$58*$D10*AF$3+AF$59*$E10*AF$3,IF($A10+$H$3*12=AF$7,AF$56*$B10*AF$3+AF$57*$C10*AF$3+AF$58*$D10*AF$3+AF$59*$E10*AF$3,IF($A10+$H$3*13=AF$7,AF$56*$B10*AF$3+AF$57*$C10*AF$3+AF$58*$D10*AF$3+AF$59*$E10*AF$3,IF($A10+$H$3*14=AF$7,AF$56*$B10*AF$3+AF$57*$C10*AF$3+AF$58*$D10*AF$3+AF$59*$E10*AF$3,IF($A10+$H$3*15=AF$7,AF$56*$B10*AF$3+AF$57*$C10*AF$3+AF$58*$D10*AF$3+AF$59*$E10*AF$3,IF($A10+$H$3*16=AF$7,AF$61*$B10*AF$3+AF$62*$C10*AF$3+AF$63*$D10*AF$3+AF$64*$E10*AF$3,IF($A10+$H$3*17=AF$7,AF$61*$B10*AF$3+AF$62*$C10*AF$3+AF$63*$D10*AF$3+AF$64*$E10*AF$3,IF($A10+$H$3*18=AF$7,AF$61*$B10*AF$3+AF$62*$C10*AF$3+AF$63*$D10*AF$3+AF$64*$E10*AF$3,IF($A10+$H$3*19=AF$7,AF$61*$B10*AF$3+AF$62*$C10*AF$3+AF$63*$D10*AF$3+AF$64*$E10*AF$3,IF($A10+$H$3*20=AF$7,AF$61*$B10*AF$3+AF$62*$C10*AF$3+AF$63*$D10*AF$3+AF$64*$E10*AF$3,IF($A10+$H$3*21=AF$7,AF$50*$B10*AF$3+AF$51*$C10*AF$3+AF$52*$D10*AF$3+AF$53*$E10*AF$3,IF($A10+$H$3*22=AF$7,AF$50*$B10*AF$3+AF$51*$C10*AF$3+AF$52*$D10*AF$3+AF$53*$E10*AF$3,IF($A10+$H$3*23=AF$7,AF$50*$B10*AF$3+AF$51*$C10*AF$3+AF$52*$D10*AF$3+AF$53*$E10*AF$3,IF($A10+$H$3*24=AF$7,AF$50*$B10*AF$3+AF$51*$C10*AF$3+AF$52*$D10*AF$3+AF$53*$E10*AF$3,IF($A10+$H$3*25=AF$7,AF$50*$B10*AF$3+AF$51*$C10*AF$3+AF$52*$D10*AF$3+AF$53*$E10*AF$3,IF($A10+$H$3*26=AF$7,AF$50*$B10*AF$3+AF$51*$C10*AF$3+AF$52*$D10*AF$3+AF$53*$E10*AF$3,IF($A10+$H$3*27=AF$7,AF$50*$B10*AF$3+AF$51*$C10*AF$3+AF$52*$D10*AF$3+AF$53*$E10*AF$3,IF($A10+$H$3*28=AF$7,AF$50*$B10*AF$3+AF$51*$C10*AF$3+AF$52*$D10*AF$3+AF$53*$E10*AF$3,IF($A10+$H$3*29=AF$7,AF$50*$B10*AF$3+AF$51*$C10*AF$3+AF$52*$D10*AF$3+AF$53*$E10*AF$3,IF($A10+$H$3*30=AF$7,AF$50*$B10*AF$3+AF$51*$C10*AF$3+AF$52*$D10*AF$3+AF$53*$E10*AF$3,IF($A10+$H$3*31=AF$7,AF$50*$B10*AF$3+AF$51*$C10*AF$3+AF$52*$D10*AF$3+AF$53*$E10*AF$3,IF($A10+$H$3*32=AF$7,AF$50*$B10*AF$3+AF$51*$C10*AF$3+AF$52*$D10*AF$3+AF$53*$E10*AF$3,IF($A10+$H$3*33=AF$7,AF$50*$B10*AF$3+AF$51*$C10*AF$3+AF$52*$D10*AF$3+AF$53*$E10*AF$3,IF($A10+$H$3*34=AF$7,AF$50*$B10*AF$3+AF$51*$C10*AF$3+AF$52*$D10*AF$3+AF$53*$E10*AF$3,IF($A10+$H$3*35=AF$7,AF$50*$B10*AF$3+AF$51*$C10*AF$3+AF$52*$D10*AF$3+AF$53*$E10*AF$3,IF($A10+$H$3*36=AF$7,AF$50*$B10*AF$3+AF$51*$C10*AF$3+AF$52*$D10*AF$3+AF$53*$E10*AF$3,IF($A10+$H$3*37=AF$7,AF$50*$B10*AF$3+AF$51*$C10*AF$3+AF$52*$D10*AF$3+AF$53*$E10*AF$3,IF($A10+$H$3*38=AF$7,AF$50*$B10*AF$3+AF$51*$C10*AF$3+AF$52*$D10*AF$3+AF$53*$E10*AF$3,IF($A10+$H$3*39=AF$7,AF$50*$B10*AF$3+AF$51*$C10*AF$3+AF$52*$D10*AF$3+AF$53*$E10*AF$3,IF($A10+$H$3*40=AF$7,AF$50*$B10*AF$3+AF$51*$C10*AF$3+AF$52*$D10*AF$3+AF$53*$E10*AF$3,0)))))))))))))))))))))))))))))))))))))))))*Warranty!$AD$47</f>
        <v>10857.439945361242</v>
      </c>
      <c r="AG10" s="124">
        <f>IF($A10=AG$7,AG$50*$B10+AG$51*$C10+AG$52*$D10+AG$53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$56*$B10*AG$3+AG$57*$C10*AG$3+AG$58*$D10*AG$3+AG$59*$E10*AG$3,IF($A10+$H$3*12=AG$7,AG$56*$B10*AG$3+AG$57*$C10*AG$3+AG$58*$D10*AG$3+AG$59*$E10*AG$3,IF($A10+$H$3*13=AG$7,AG$56*$B10*AG$3+AG$57*$C10*AG$3+AG$58*$D10*AG$3+AG$59*$E10*AG$3,IF($A10+$H$3*14=AG$7,AG$56*$B10*AG$3+AG$57*$C10*AG$3+AG$58*$D10*AG$3+AG$59*$E10*AG$3,IF($A10+$H$3*15=AG$7,AG$56*$B10*AG$3+AG$57*$C10*AG$3+AG$58*$D10*AG$3+AG$59*$E10*AG$3,IF($A10+$H$3*16=AG$7,AG$61*$B10*AG$3+AG$62*$C10*AG$3+AG$63*$D10*AG$3+AG$64*$E10*AG$3,IF($A10+$H$3*17=AG$7,AG$61*$B10*AG$3+AG$62*$C10*AG$3+AG$63*$D10*AG$3+AG$64*$E10*AG$3,IF($A10+$H$3*18=AG$7,AG$61*$B10*AG$3+AG$62*$C10*AG$3+AG$63*$D10*AG$3+AG$64*$E10*AG$3,IF($A10+$H$3*19=AG$7,AG$61*$B10*AG$3+AG$62*$C10*AG$3+AG$63*$D10*AG$3+AG$64*$E10*AG$3,IF($A10+$H$3*20=AG$7,AG$61*$B10*AG$3+AG$62*$C10*AG$3+AG$63*$D10*AG$3+AG$64*$E10*AG$3,IF($A10+$H$3*21=AG$7,AG$50*$B10*AG$3+AG$51*$C10*AG$3+AG$52*$D10*AG$3+AG$53*$E10*AG$3,IF($A10+$H$3*22=AG$7,AG$50*$B10*AG$3+AG$51*$C10*AG$3+AG$52*$D10*AG$3+AG$53*$E10*AG$3,IF($A10+$H$3*23=AG$7,AG$50*$B10*AG$3+AG$51*$C10*AG$3+AG$52*$D10*AG$3+AG$53*$E10*AG$3,IF($A10+$H$3*24=AG$7,AG$50*$B10*AG$3+AG$51*$C10*AG$3+AG$52*$D10*AG$3+AG$53*$E10*AG$3,IF($A10+$H$3*25=AG$7,AG$50*$B10*AG$3+AG$51*$C10*AG$3+AG$52*$D10*AG$3+AG$53*$E10*AG$3,IF($A10+$H$3*26=AG$7,AG$50*$B10*AG$3+AG$51*$C10*AG$3+AG$52*$D10*AG$3+AG$53*$E10*AG$3,IF($A10+$H$3*27=AG$7,AG$50*$B10*AG$3+AG$51*$C10*AG$3+AG$52*$D10*AG$3+AG$53*$E10*AG$3,IF($A10+$H$3*28=AG$7,AG$50*$B10*AG$3+AG$51*$C10*AG$3+AG$52*$D10*AG$3+AG$53*$E10*AG$3,IF($A10+$H$3*29=AG$7,AG$50*$B10*AG$3+AG$51*$C10*AG$3+AG$52*$D10*AG$3+AG$53*$E10*AG$3,IF($A10+$H$3*30=AG$7,AG$50*$B10*AG$3+AG$51*$C10*AG$3+AG$52*$D10*AG$3+AG$53*$E10*AG$3,IF($A10+$H$3*31=AG$7,AG$50*$B10*AG$3+AG$51*$C10*AG$3+AG$52*$D10*AG$3+AG$53*$E10*AG$3,IF($A10+$H$3*32=AG$7,AG$50*$B10*AG$3+AG$51*$C10*AG$3+AG$52*$D10*AG$3+AG$53*$E10*AG$3,IF($A10+$H$3*33=AG$7,AG$50*$B10*AG$3+AG$51*$C10*AG$3+AG$52*$D10*AG$3+AG$53*$E10*AG$3,IF($A10+$H$3*34=AG$7,AG$50*$B10*AG$3+AG$51*$C10*AG$3+AG$52*$D10*AG$3+AG$53*$E10*AG$3,IF($A10+$H$3*35=AG$7,AG$50*$B10*AG$3+AG$51*$C10*AG$3+AG$52*$D10*AG$3+AG$53*$E10*AG$3,IF($A10+$H$3*36=AG$7,AG$50*$B10*AG$3+AG$51*$C10*AG$3+AG$52*$D10*AG$3+AG$53*$E10*AG$3,IF($A10+$H$3*37=AG$7,AG$50*$B10*AG$3+AG$51*$C10*AG$3+AG$52*$D10*AG$3+AG$53*$E10*AG$3,IF($A10+$H$3*38=AG$7,AG$50*$B10*AG$3+AG$51*$C10*AG$3+AG$52*$D10*AG$3+AG$53*$E10*AG$3,IF($A10+$H$3*39=AG$7,AG$50*$B10*AG$3+AG$51*$C10*AG$3+AG$52*$D10*AG$3+AG$53*$E10*AG$3,IF($A10+$H$3*40=AG$7,AG$50*$B10*AG$3+AG$51*$C10*AG$3+AG$52*$D10*AG$3+AG$53*$E10*AG$3,0)))))))))))))))))))))))))))))))))))))))))*Warranty!$AD$47</f>
        <v>10857.439945361242</v>
      </c>
      <c r="AH10" s="124">
        <f>IF($A10=AH$7,AH$50*$B10+AH$51*$C10+AH$52*$D10+AH$53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$56*$B10*AH$3+AH$57*$C10*AH$3+AH$58*$D10*AH$3+AH$59*$E10*AH$3,IF($A10+$H$3*12=AH$7,AH$56*$B10*AH$3+AH$57*$C10*AH$3+AH$58*$D10*AH$3+AH$59*$E10*AH$3,IF($A10+$H$3*13=AH$7,AH$56*$B10*AH$3+AH$57*$C10*AH$3+AH$58*$D10*AH$3+AH$59*$E10*AH$3,IF($A10+$H$3*14=AH$7,AH$56*$B10*AH$3+AH$57*$C10*AH$3+AH$58*$D10*AH$3+AH$59*$E10*AH$3,IF($A10+$H$3*15=AH$7,AH$56*$B10*AH$3+AH$57*$C10*AH$3+AH$58*$D10*AH$3+AH$59*$E10*AH$3,IF($A10+$H$3*16=AH$7,AH$61*$B10*AH$3+AH$62*$C10*AH$3+AH$63*$D10*AH$3+AH$64*$E10*AH$3,IF($A10+$H$3*17=AH$7,AH$61*$B10*AH$3+AH$62*$C10*AH$3+AH$63*$D10*AH$3+AH$64*$E10*AH$3,IF($A10+$H$3*18=AH$7,AH$61*$B10*AH$3+AH$62*$C10*AH$3+AH$63*$D10*AH$3+AH$64*$E10*AH$3,IF($A10+$H$3*19=AH$7,AH$61*$B10*AH$3+AH$62*$C10*AH$3+AH$63*$D10*AH$3+AH$64*$E10*AH$3,IF($A10+$H$3*20=AH$7,AH$61*$B10*AH$3+AH$62*$C10*AH$3+AH$63*$D10*AH$3+AH$64*$E10*AH$3,IF($A10+$H$3*21=AH$7,AH$50*$B10*AH$3+AH$51*$C10*AH$3+AH$52*$D10*AH$3+AH$53*$E10*AH$3,IF($A10+$H$3*22=AH$7,AH$50*$B10*AH$3+AH$51*$C10*AH$3+AH$52*$D10*AH$3+AH$53*$E10*AH$3,IF($A10+$H$3*23=AH$7,AH$50*$B10*AH$3+AH$51*$C10*AH$3+AH$52*$D10*AH$3+AH$53*$E10*AH$3,IF($A10+$H$3*24=AH$7,AH$50*$B10*AH$3+AH$51*$C10*AH$3+AH$52*$D10*AH$3+AH$53*$E10*AH$3,IF($A10+$H$3*25=AH$7,AH$50*$B10*AH$3+AH$51*$C10*AH$3+AH$52*$D10*AH$3+AH$53*$E10*AH$3,IF($A10+$H$3*26=AH$7,AH$50*$B10*AH$3+AH$51*$C10*AH$3+AH$52*$D10*AH$3+AH$53*$E10*AH$3,IF($A10+$H$3*27=AH$7,AH$50*$B10*AH$3+AH$51*$C10*AH$3+AH$52*$D10*AH$3+AH$53*$E10*AH$3,IF($A10+$H$3*28=AH$7,AH$50*$B10*AH$3+AH$51*$C10*AH$3+AH$52*$D10*AH$3+AH$53*$E10*AH$3,IF($A10+$H$3*29=AH$7,AH$50*$B10*AH$3+AH$51*$C10*AH$3+AH$52*$D10*AH$3+AH$53*$E10*AH$3,IF($A10+$H$3*30=AH$7,AH$50*$B10*AH$3+AH$51*$C10*AH$3+AH$52*$D10*AH$3+AH$53*$E10*AH$3,IF($A10+$H$3*31=AH$7,AH$50*$B10*AH$3+AH$51*$C10*AH$3+AH$52*$D10*AH$3+AH$53*$E10*AH$3,IF($A10+$H$3*32=AH$7,AH$50*$B10*AH$3+AH$51*$C10*AH$3+AH$52*$D10*AH$3+AH$53*$E10*AH$3,IF($A10+$H$3*33=AH$7,AH$50*$B10*AH$3+AH$51*$C10*AH$3+AH$52*$D10*AH$3+AH$53*$E10*AH$3,IF($A10+$H$3*34=AH$7,AH$50*$B10*AH$3+AH$51*$C10*AH$3+AH$52*$D10*AH$3+AH$53*$E10*AH$3,IF($A10+$H$3*35=AH$7,AH$50*$B10*AH$3+AH$51*$C10*AH$3+AH$52*$D10*AH$3+AH$53*$E10*AH$3,IF($A10+$H$3*36=AH$7,AH$50*$B10*AH$3+AH$51*$C10*AH$3+AH$52*$D10*AH$3+AH$53*$E10*AH$3,IF($A10+$H$3*37=AH$7,AH$50*$B10*AH$3+AH$51*$C10*AH$3+AH$52*$D10*AH$3+AH$53*$E10*AH$3,IF($A10+$H$3*38=AH$7,AH$50*$B10*AH$3+AH$51*$C10*AH$3+AH$52*$D10*AH$3+AH$53*$E10*AH$3,IF($A10+$H$3*39=AH$7,AH$50*$B10*AH$3+AH$51*$C10*AH$3+AH$52*$D10*AH$3+AH$53*$E10*AH$3,IF($A10+$H$3*40=AH$7,AH$50*$B10*AH$3+AH$51*$C10*AH$3+AH$52*$D10*AH$3+AH$53*$E10*AH$3,0)))))))))))))))))))))))))))))))))))))))))*Warranty!$AD$47</f>
        <v>10857.439945361242</v>
      </c>
      <c r="AI10" s="124">
        <f>IF($A10=AI$7,AI$50*$B10+AI$51*$C10+AI$52*$D10+AI$53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$56*$B10*AI$3+AI$57*$C10*AI$3+AI$58*$D10*AI$3+AI$59*$E10*AI$3,IF($A10+$H$3*12=AI$7,AI$56*$B10*AI$3+AI$57*$C10*AI$3+AI$58*$D10*AI$3+AI$59*$E10*AI$3,IF($A10+$H$3*13=AI$7,AI$56*$B10*AI$3+AI$57*$C10*AI$3+AI$58*$D10*AI$3+AI$59*$E10*AI$3,IF($A10+$H$3*14=AI$7,AI$56*$B10*AI$3+AI$57*$C10*AI$3+AI$58*$D10*AI$3+AI$59*$E10*AI$3,IF($A10+$H$3*15=AI$7,AI$56*$B10*AI$3+AI$57*$C10*AI$3+AI$58*$D10*AI$3+AI$59*$E10*AI$3,IF($A10+$H$3*16=AI$7,AI$61*$B10*AI$3+AI$62*$C10*AI$3+AI$63*$D10*AI$3+AI$64*$E10*AI$3,IF($A10+$H$3*17=AI$7,AI$61*$B10*AI$3+AI$62*$C10*AI$3+AI$63*$D10*AI$3+AI$64*$E10*AI$3,IF($A10+$H$3*18=AI$7,AI$61*$B10*AI$3+AI$62*$C10*AI$3+AI$63*$D10*AI$3+AI$64*$E10*AI$3,IF($A10+$H$3*19=AI$7,AI$61*$B10*AI$3+AI$62*$C10*AI$3+AI$63*$D10*AI$3+AI$64*$E10*AI$3,IF($A10+$H$3*20=AI$7,AI$61*$B10*AI$3+AI$62*$C10*AI$3+AI$63*$D10*AI$3+AI$64*$E10*AI$3,IF($A10+$H$3*21=AI$7,AI$50*$B10*AI$3+AI$51*$C10*AI$3+AI$52*$D10*AI$3+AI$53*$E10*AI$3,IF($A10+$H$3*22=AI$7,AI$50*$B10*AI$3+AI$51*$C10*AI$3+AI$52*$D10*AI$3+AI$53*$E10*AI$3,IF($A10+$H$3*23=AI$7,AI$50*$B10*AI$3+AI$51*$C10*AI$3+AI$52*$D10*AI$3+AI$53*$E10*AI$3,IF($A10+$H$3*24=AI$7,AI$50*$B10*AI$3+AI$51*$C10*AI$3+AI$52*$D10*AI$3+AI$53*$E10*AI$3,IF($A10+$H$3*25=AI$7,AI$50*$B10*AI$3+AI$51*$C10*AI$3+AI$52*$D10*AI$3+AI$53*$E10*AI$3,IF($A10+$H$3*26=AI$7,AI$50*$B10*AI$3+AI$51*$C10*AI$3+AI$52*$D10*AI$3+AI$53*$E10*AI$3,IF($A10+$H$3*27=AI$7,AI$50*$B10*AI$3+AI$51*$C10*AI$3+AI$52*$D10*AI$3+AI$53*$E10*AI$3,IF($A10+$H$3*28=AI$7,AI$50*$B10*AI$3+AI$51*$C10*AI$3+AI$52*$D10*AI$3+AI$53*$E10*AI$3,IF($A10+$H$3*29=AI$7,AI$50*$B10*AI$3+AI$51*$C10*AI$3+AI$52*$D10*AI$3+AI$53*$E10*AI$3,IF($A10+$H$3*30=AI$7,AI$50*$B10*AI$3+AI$51*$C10*AI$3+AI$52*$D10*AI$3+AI$53*$E10*AI$3,IF($A10+$H$3*31=AI$7,AI$50*$B10*AI$3+AI$51*$C10*AI$3+AI$52*$D10*AI$3+AI$53*$E10*AI$3,IF($A10+$H$3*32=AI$7,AI$50*$B10*AI$3+AI$51*$C10*AI$3+AI$52*$D10*AI$3+AI$53*$E10*AI$3,IF($A10+$H$3*33=AI$7,AI$50*$B10*AI$3+AI$51*$C10*AI$3+AI$52*$D10*AI$3+AI$53*$E10*AI$3,IF($A10+$H$3*34=AI$7,AI$50*$B10*AI$3+AI$51*$C10*AI$3+AI$52*$D10*AI$3+AI$53*$E10*AI$3,IF($A10+$H$3*35=AI$7,AI$50*$B10*AI$3+AI$51*$C10*AI$3+AI$52*$D10*AI$3+AI$53*$E10*AI$3,IF($A10+$H$3*36=AI$7,AI$50*$B10*AI$3+AI$51*$C10*AI$3+AI$52*$D10*AI$3+AI$53*$E10*AI$3,IF($A10+$H$3*37=AI$7,AI$50*$B10*AI$3+AI$51*$C10*AI$3+AI$52*$D10*AI$3+AI$53*$E10*AI$3,IF($A10+$H$3*38=AI$7,AI$50*$B10*AI$3+AI$51*$C10*AI$3+AI$52*$D10*AI$3+AI$53*$E10*AI$3,IF($A10+$H$3*39=AI$7,AI$50*$B10*AI$3+AI$51*$C10*AI$3+AI$52*$D10*AI$3+AI$53*$E10*AI$3,IF($A10+$H$3*40=AI$7,AI$50*$B10*AI$3+AI$51*$C10*AI$3+AI$52*$D10*AI$3+AI$53*$E10*AI$3,0)))))))))))))))))))))))))))))))))))))))))*Warranty!$AD$47</f>
        <v>10857.439945361242</v>
      </c>
      <c r="AJ10" s="124">
        <f t="shared" ref="AJ10:AU10" si="6">IF($A10=AJ$7,AJ$50*$B10+AJ$51*$C10+AJ$52*$D10+AJ$53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$56*$B10*AJ$3+AJ$57*$C10*AJ$3+AJ$58*$D10*AJ$3+AJ$59*$E10*AJ$3,IF($A10+$H$3*12=AJ$7,AJ$56*$B10*AJ$3+AJ$57*$C10*AJ$3+AJ$58*$D10*AJ$3+AJ$59*$E10*AJ$3,IF($A10+$H$3*13=AJ$7,AJ$56*$B10*AJ$3+AJ$57*$C10*AJ$3+AJ$58*$D10*AJ$3+AJ$59*$E10*AJ$3,IF($A10+$H$3*14=AJ$7,AJ$56*$B10*AJ$3+AJ$57*$C10*AJ$3+AJ$58*$D10*AJ$3+AJ$59*$E10*AJ$3,IF($A10+$H$3*15=AJ$7,AJ$56*$B10*AJ$3+AJ$57*$C10*AJ$3+AJ$58*$D10*AJ$3+AJ$59*$E10*AJ$3,IF($A10+$H$3*16=AJ$7,AJ$61*$B10*AJ$3+AJ$62*$C10*AJ$3+AJ$63*$D10*AJ$3+AJ$64*$E10*AJ$3,IF($A10+$H$3*17=AJ$7,AJ$61*$B10*AJ$3+AJ$62*$C10*AJ$3+AJ$63*$D10*AJ$3+AJ$64*$E10*AJ$3,IF($A10+$H$3*18=AJ$7,AJ$61*$B10*AJ$3+AJ$62*$C10*AJ$3+AJ$63*$D10*AJ$3+AJ$64*$E10*AJ$3,IF($A10+$H$3*19=AJ$7,AJ$61*$B10*AJ$3+AJ$62*$C10*AJ$3+AJ$63*$D10*AJ$3+AJ$64*$E10*AJ$3,IF($A10+$H$3*20=AJ$7,AJ$61*$B10*AJ$3+AJ$62*$C10*AJ$3+AJ$63*$D10*AJ$3+AJ$64*$E10*AJ$3,IF($A10+$H$3*21=AJ$7,AJ$50*$B10*AJ$3+AJ$51*$C10*AJ$3+AJ$52*$D10*AJ$3+AJ$53*$E10*AJ$3,IF($A10+$H$3*22=AJ$7,AJ$50*$B10*AJ$3+AJ$51*$C10*AJ$3+AJ$52*$D10*AJ$3+AJ$53*$E10*AJ$3,IF($A10+$H$3*23=AJ$7,AJ$50*$B10*AJ$3+AJ$51*$C10*AJ$3+AJ$52*$D10*AJ$3+AJ$53*$E10*AJ$3,IF($A10+$H$3*24=AJ$7,AJ$50*$B10*AJ$3+AJ$51*$C10*AJ$3+AJ$52*$D10*AJ$3+AJ$53*$E10*AJ$3,IF($A10+$H$3*25=AJ$7,AJ$50*$B10*AJ$3+AJ$51*$C10*AJ$3+AJ$52*$D10*AJ$3+AJ$53*$E10*AJ$3,IF($A10+$H$3*26=AJ$7,AJ$50*$B10*AJ$3+AJ$51*$C10*AJ$3+AJ$52*$D10*AJ$3+AJ$53*$E10*AJ$3,IF($A10+$H$3*27=AJ$7,AJ$50*$B10*AJ$3+AJ$51*$C10*AJ$3+AJ$52*$D10*AJ$3+AJ$53*$E10*AJ$3,IF($A10+$H$3*28=AJ$7,AJ$50*$B10*AJ$3+AJ$51*$C10*AJ$3+AJ$52*$D10*AJ$3+AJ$53*$E10*AJ$3,IF($A10+$H$3*29=AJ$7,AJ$50*$B10*AJ$3+AJ$51*$C10*AJ$3+AJ$52*$D10*AJ$3+AJ$53*$E10*AJ$3,IF($A10+$H$3*30=AJ$7,AJ$50*$B10*AJ$3+AJ$51*$C10*AJ$3+AJ$52*$D10*AJ$3+AJ$53*$E10*AJ$3,IF($A10+$H$3*31=AJ$7,AJ$50*$B10*AJ$3+AJ$51*$C10*AJ$3+AJ$52*$D10*AJ$3+AJ$53*$E10*AJ$3,IF($A10+$H$3*32=AJ$7,AJ$50*$B10*AJ$3+AJ$51*$C10*AJ$3+AJ$52*$D10*AJ$3+AJ$53*$E10*AJ$3,IF($A10+$H$3*33=AJ$7,AJ$50*$B10*AJ$3+AJ$51*$C10*AJ$3+AJ$52*$D10*AJ$3+AJ$53*$E10*AJ$3,IF($A10+$H$3*34=AJ$7,AJ$50*$B10*AJ$3+AJ$51*$C10*AJ$3+AJ$52*$D10*AJ$3+AJ$53*$E10*AJ$3,IF($A10+$H$3*35=AJ$7,AJ$50*$B10*AJ$3+AJ$51*$C10*AJ$3+AJ$52*$D10*AJ$3+AJ$53*$E10*AJ$3,IF($A10+$H$3*36=AJ$7,AJ$50*$B10*AJ$3+AJ$51*$C10*AJ$3+AJ$52*$D10*AJ$3+AJ$53*$E10*AJ$3,IF($A10+$H$3*37=AJ$7,AJ$50*$B10*AJ$3+AJ$51*$C10*AJ$3+AJ$52*$D10*AJ$3+AJ$53*$E10*AJ$3,IF($A10+$H$3*38=AJ$7,AJ$50*$B10*AJ$3+AJ$51*$C10*AJ$3+AJ$52*$D10*AJ$3+AJ$53*$E10*AJ$3,IF($A10+$H$3*39=AJ$7,AJ$50*$B10*AJ$3+AJ$51*$C10*AJ$3+AJ$52*$D10*AJ$3+AJ$53*$E10*AJ$3,IF($A10+$H$3*40=AJ$7,AJ$50*$B10*AJ$3+AJ$51*$C10*AJ$3+AJ$52*$D10*AJ$3+AJ$53*$E10*AJ$3,0)))))))))))))))))))))))))))))))))))))))))</f>
        <v>42122.445393440008</v>
      </c>
      <c r="AK10" s="124">
        <f t="shared" si="6"/>
        <v>42122.445393440008</v>
      </c>
      <c r="AL10" s="124">
        <f t="shared" si="6"/>
        <v>42122.445393440008</v>
      </c>
      <c r="AM10" s="124">
        <f t="shared" si="6"/>
        <v>42122.445393440008</v>
      </c>
      <c r="AN10" s="124">
        <f t="shared" si="6"/>
        <v>42122.445393440008</v>
      </c>
      <c r="AO10" s="124">
        <f t="shared" si="6"/>
        <v>42122.445393440008</v>
      </c>
      <c r="AP10" s="124">
        <f t="shared" si="6"/>
        <v>42122.445393440008</v>
      </c>
      <c r="AQ10" s="124">
        <f t="shared" si="6"/>
        <v>42122.445393440008</v>
      </c>
      <c r="AR10" s="124">
        <f t="shared" si="6"/>
        <v>42122.445393440008</v>
      </c>
      <c r="AS10" s="124">
        <f t="shared" si="6"/>
        <v>42122.445393440008</v>
      </c>
      <c r="AT10" s="124">
        <f t="shared" si="6"/>
        <v>42122.445393440008</v>
      </c>
      <c r="AU10" s="124">
        <f t="shared" si="6"/>
        <v>42122.445393440008</v>
      </c>
      <c r="AV10" s="147">
        <f t="shared" si="1"/>
        <v>4740739.1957415836</v>
      </c>
    </row>
    <row r="11" spans="1:48" x14ac:dyDescent="0.2">
      <c r="A11" s="114">
        <f t="shared" ref="A11:A46" si="7">A10+1</f>
        <v>2024</v>
      </c>
      <c r="B11" s="148">
        <f>'QUANTITIES - ALT 2'!L7</f>
        <v>8580</v>
      </c>
      <c r="C11" s="148">
        <f>'QUANTITIES - ALT 2'!M7</f>
        <v>1070</v>
      </c>
      <c r="D11" s="148">
        <f>'QUANTITIES - ALT 2'!N7</f>
        <v>277</v>
      </c>
      <c r="E11" s="148">
        <f>'QUANTITIES - ALT 2'!O7</f>
        <v>84</v>
      </c>
      <c r="F11" s="149">
        <f t="shared" si="2"/>
        <v>10011</v>
      </c>
      <c r="G11" s="134"/>
      <c r="H11" s="113">
        <f t="shared" ref="H11:H46" si="8">$A$4*B11</f>
        <v>3514717.9603536003</v>
      </c>
      <c r="I11" s="111">
        <f t="shared" ref="I11:I46" si="9">$B$4*C11</f>
        <v>426160.27187439997</v>
      </c>
      <c r="J11" s="111">
        <f t="shared" ref="J11:J46" si="10">$C$4*D11</f>
        <v>144448.02042383997</v>
      </c>
      <c r="K11" s="111">
        <f t="shared" si="3"/>
        <v>42673.395905279991</v>
      </c>
      <c r="L11" s="116">
        <f t="shared" ref="L11:L46" si="11">SUM(H11:K11)</f>
        <v>4127999.64855712</v>
      </c>
      <c r="M11" s="104"/>
      <c r="N11" s="124"/>
      <c r="O11" s="124">
        <f t="shared" si="4"/>
        <v>0</v>
      </c>
      <c r="P11" s="124">
        <f t="shared" ref="P11:P46" si="12">IF($A11=P$7,P$50*$B11+P$51*$C11+P$52*$D11+P$53*$E11,IF($A11+$H$3=P$7,$A$5*$B11*P$3+$B$5*$C11*P$3+$C$5*$D11*P$3+$D$5*$E11*P$3,IF($A11+$H$3*2=P$7,$A$5*$B11*P$3+$B$5*$C11*P$3+$C$5*$D11*P$3+$D$5*$E11*P$3,IF($A11+$H$3*3=P$7,$A$5*$B11*P$3+$B$5*$C11*P$3+$C$5*$D11*P$3+$D$5*$E11*P$3,IF($A11+$H$3*4=P$7,$A$5*$B11*P$3+$B$5*$C11*P$3+$C$5*$D11*P$3+$D$5*$E11*P$3,IF($A11+$H$3*5=P$7,$A$5*$B11*P$3+$B$5*$C11*P$3+$C$5*$D11*P$3+$D$5*$E11*P$3,IF($A11+$H$3*6=P$7,$A$5*$B11*P$3+$B$5*$C11*P$3+$C$5*$D11*P$3+$D$5*$E11*P$3,IF($A11+$H$3*7=P$7,$A$5*$B11*P$3+$B$5*$C11*P$3+$C$5*$D11*P$3+$D$5*$E11*P$3,IF($A11+$H$3*8=P$7,$A$5*$B11*P$3+$B$5*$C11*P$3+$C$5*$D11*P$3+$D$5*$E11*P$3,IF($A11+$H$3*9=P$7,$A$5*$B11*P$3+$B$5*$C11*P$3+$C$5*$D11*P$3+$D$5*$E11*P$3,IF($A11+$H$3*10=P$7,$A$5*$B11*P$3+$B$5*$C11*P$3+$C$5*$D11*P$3+$D$5*$E11*P$3,IF($A11+$H$3*11=P$7,P$56*$B11*P$3+P$57*$C11*P$3+P$58*$D11*P$3+P$59*$E11*P$3,IF($A11+$H$3*12=P$7,P$56*$B11*P$3+P$57*$C11*P$3+P$58*$D11*P$3+P$59*$E11*P$3,IF($A11+$H$3*13=P$7,P$56*$B11*P$3+P$57*$C11*P$3+P$58*$D11*P$3+P$59*$E11*P$3,IF($A11+$H$3*14=P$7,P$56*$B11*P$3+P$57*$C11*P$3+P$58*$D11*P$3+P$59*$E11*P$3,IF($A11+$H$3*15=P$7,P$56*$B11*P$3+P$57*$C11*P$3+P$58*$D11*P$3+P$59*$E11*P$3,IF($A11+$H$3*16=P$7,P$61*$B11*P$3+P$62*$C11*P$3+P$63*$D11*P$3+P$64*$E11*P$3,IF($A11+$H$3*17=P$7,P$61*$B11*P$3+P$62*$C11*P$3+P$63*$D11*P$3+P$64*$E11*P$3,IF($A11+$H$3*18=P$7,P$61*$B11*P$3+P$62*$C11*P$3+P$63*$D11*P$3+P$64*$E11*P$3,IF($A11+$H$3*19=P$7,P$61*$B11*P$3+P$62*$C11*P$3+P$63*$D11*P$3+P$64*$E11*P$3,IF($A11+$H$3*20=P$7,P$61*$B11*P$3+P$62*$C11*P$3+P$63*$D11*P$3+P$64*$E11*P$3,IF($A11+$H$3*21=P$7,P$50*$B11*P$3+P$51*$C11*P$3+P$52*$D11*P$3+P$53*$E11*P$3,IF($A11+$H$3*22=P$7,P$50*$B11*P$3+P$51*$C11*P$3+P$52*$D11*P$3+P$53*$E11*P$3,IF($A11+$H$3*23=P$7,P$50*$B11*P$3+P$51*$C11*P$3+P$52*$D11*P$3+P$53*$E11*P$3,IF($A11+$H$3*24=P$7,P$50*$B11*P$3+P$51*$C11*P$3+P$52*$D11*P$3+P$53*$E11*P$3,IF($A11+$H$3*25=P$7,P$50*$B11*P$3+P$51*$C11*P$3+P$52*$D11*P$3+P$53*$E11*P$3,IF($A11+$H$3*26=P$7,P$50*$B11*P$3+P$51*$C11*P$3+P$52*$D11*P$3+P$53*$E11*P$3,IF($A11+$H$3*27=P$7,P$50*$B11*P$3+P$51*$C11*P$3+P$52*$D11*P$3+P$53*$E11*P$3,IF($A11+$H$3*28=P$7,P$50*$B11*P$3+P$51*$C11*P$3+P$52*$D11*P$3+P$53*$E11*P$3,IF($A11+$H$3*29=P$7,P$50*$B11*P$3+P$51*$C11*P$3+P$52*$D11*P$3+P$53*$E11*P$3,IF($A11+$H$3*30=P$7,P$50*$B11*P$3+P$51*$C11*P$3+P$52*$D11*P$3+P$53*$E11*P$3,IF($A11+$H$3*31=P$7,P$50*$B11*P$3+P$51*$C11*P$3+P$52*$D11*P$3+P$53*$E11*P$3,IF($A11+$H$3*32=P$7,P$50*$B11*P$3+P$51*$C11*P$3+P$52*$D11*P$3+P$53*$E11*P$3,IF($A11+$H$3*33=P$7,P$50*$B11*P$3+P$51*$C11*P$3+P$52*$D11*P$3+P$53*$E11*P$3,IF($A11+$H$3*34=P$7,P$50*$B11*P$3+P$51*$C11*P$3+P$52*$D11*P$3+P$53*$E11*P$3,IF($A11+$H$3*35=P$7,P$50*$B11*P$3+P$51*$C11*P$3+P$52*$D11*P$3+P$53*$E11*P$3,IF($A11+$H$3*36=P$7,P$50*$B11*P$3+P$51*$C11*P$3+P$52*$D11*P$3+P$53*$E11*P$3,IF($A11+$H$3*37=P$7,P$50*$B11*P$3+P$51*$C11*P$3+P$52*$D11*P$3+P$53*$E11*P$3,IF($A11+$H$3*38=P$7,P$50*$B11*P$3+P$51*$C11*P$3+P$52*$D11*P$3+P$53*$E11*P$3,IF($A11+$H$3*39=P$7,P$50*$B11*P$3+P$51*$C11*P$3+P$52*$D11*P$3+P$53*$E11*P$3,IF($A11+$H$3*40=P$7,P$50*$B11*P$3+P$51*$C11*P$3+P$52*$D11*P$3+P$53*$E11*P$3,0)))))))))))))))))))))))))))))))))))))))))</f>
        <v>4127999.64855712</v>
      </c>
      <c r="Q11" s="124">
        <f t="shared" ref="Q11:Z11" si="13">IF($A11=Q$7,Q$50*$B11+Q$51*$C11+Q$52*$D11+Q$53*$E11,IF($A11+$H$3=Q$7,$A$5*$B11*Q$3+$B$5*$C11*Q$3+$C$5*$D11*Q$3+$D$5*$E11*Q$3,IF($A11+$H$3*2=Q$7,$A$5*$B11*Q$3+$B$5*$C11*Q$3+$C$5*$D11*Q$3+$D$5*$E11*Q$3,IF($A11+$H$3*3=Q$7,$A$5*$B11*Q$3+$B$5*$C11*Q$3+$C$5*$D11*Q$3+$D$5*$E11*Q$3,IF($A11+$H$3*4=Q$7,$A$5*$B11*Q$3+$B$5*$C11*Q$3+$C$5*$D11*Q$3+$D$5*$E11*Q$3,IF($A11+$H$3*5=Q$7,$A$5*$B11*Q$3+$B$5*$C11*Q$3+$C$5*$D11*Q$3+$D$5*$E11*Q$3,IF($A11+$H$3*6=Q$7,$A$5*$B11*Q$3+$B$5*$C11*Q$3+$C$5*$D11*Q$3+$D$5*$E11*Q$3,IF($A11+$H$3*7=Q$7,$A$5*$B11*Q$3+$B$5*$C11*Q$3+$C$5*$D11*Q$3+$D$5*$E11*Q$3,IF($A11+$H$3*8=Q$7,$A$5*$B11*Q$3+$B$5*$C11*Q$3+$C$5*$D11*Q$3+$D$5*$E11*Q$3,IF($A11+$H$3*9=Q$7,$A$5*$B11*Q$3+$B$5*$C11*Q$3+$C$5*$D11*Q$3+$D$5*$E11*Q$3,IF($A11+$H$3*10=Q$7,$A$5*$B11*Q$3+$B$5*$C11*Q$3+$C$5*$D11*Q$3+$D$5*$E11*Q$3,IF($A11+$H$3*11=Q$7,Q$56*$B11*Q$3+Q$57*$C11*Q$3+Q$58*$D11*Q$3+Q$59*$E11*Q$3,IF($A11+$H$3*12=Q$7,Q$56*$B11*Q$3+Q$57*$C11*Q$3+Q$58*$D11*Q$3+Q$59*$E11*Q$3,IF($A11+$H$3*13=Q$7,Q$56*$B11*Q$3+Q$57*$C11*Q$3+Q$58*$D11*Q$3+Q$59*$E11*Q$3,IF($A11+$H$3*14=Q$7,Q$56*$B11*Q$3+Q$57*$C11*Q$3+Q$58*$D11*Q$3+Q$59*$E11*Q$3,IF($A11+$H$3*15=Q$7,Q$56*$B11*Q$3+Q$57*$C11*Q$3+Q$58*$D11*Q$3+Q$59*$E11*Q$3,IF($A11+$H$3*16=Q$7,Q$61*$B11*Q$3+Q$62*$C11*Q$3+Q$63*$D11*Q$3+Q$64*$E11*Q$3,IF($A11+$H$3*17=Q$7,Q$61*$B11*Q$3+Q$62*$C11*Q$3+Q$63*$D11*Q$3+Q$64*$E11*Q$3,IF($A11+$H$3*18=Q$7,Q$61*$B11*Q$3+Q$62*$C11*Q$3+Q$63*$D11*Q$3+Q$64*$E11*Q$3,IF($A11+$H$3*19=Q$7,Q$61*$B11*Q$3+Q$62*$C11*Q$3+Q$63*$D11*Q$3+Q$64*$E11*Q$3,IF($A11+$H$3*20=Q$7,Q$61*$B11*Q$3+Q$62*$C11*Q$3+Q$63*$D11*Q$3+Q$64*$E11*Q$3,IF($A11+$H$3*21=Q$7,Q$50*$B11*Q$3+Q$51*$C11*Q$3+Q$52*$D11*Q$3+Q$53*$E11*Q$3,IF($A11+$H$3*22=Q$7,Q$50*$B11*Q$3+Q$51*$C11*Q$3+Q$52*$D11*Q$3+Q$53*$E11*Q$3,IF($A11+$H$3*23=Q$7,Q$50*$B11*Q$3+Q$51*$C11*Q$3+Q$52*$D11*Q$3+Q$53*$E11*Q$3,IF($A11+$H$3*24=Q$7,Q$50*$B11*Q$3+Q$51*$C11*Q$3+Q$52*$D11*Q$3+Q$53*$E11*Q$3,IF($A11+$H$3*25=Q$7,Q$50*$B11*Q$3+Q$51*$C11*Q$3+Q$52*$D11*Q$3+Q$53*$E11*Q$3,IF($A11+$H$3*26=Q$7,Q$50*$B11*Q$3+Q$51*$C11*Q$3+Q$52*$D11*Q$3+Q$53*$E11*Q$3,IF($A11+$H$3*27=Q$7,Q$50*$B11*Q$3+Q$51*$C11*Q$3+Q$52*$D11*Q$3+Q$53*$E11*Q$3,IF($A11+$H$3*28=Q$7,Q$50*$B11*Q$3+Q$51*$C11*Q$3+Q$52*$D11*Q$3+Q$53*$E11*Q$3,IF($A11+$H$3*29=Q$7,Q$50*$B11*Q$3+Q$51*$C11*Q$3+Q$52*$D11*Q$3+Q$53*$E11*Q$3,IF($A11+$H$3*30=Q$7,Q$50*$B11*Q$3+Q$51*$C11*Q$3+Q$52*$D11*Q$3+Q$53*$E11*Q$3,IF($A11+$H$3*31=Q$7,Q$50*$B11*Q$3+Q$51*$C11*Q$3+Q$52*$D11*Q$3+Q$53*$E11*Q$3,IF($A11+$H$3*32=Q$7,Q$50*$B11*Q$3+Q$51*$C11*Q$3+Q$52*$D11*Q$3+Q$53*$E11*Q$3,IF($A11+$H$3*33=Q$7,Q$50*$B11*Q$3+Q$51*$C11*Q$3+Q$52*$D11*Q$3+Q$53*$E11*Q$3,IF($A11+$H$3*34=Q$7,Q$50*$B11*Q$3+Q$51*$C11*Q$3+Q$52*$D11*Q$3+Q$53*$E11*Q$3,IF($A11+$H$3*35=Q$7,Q$50*$B11*Q$3+Q$51*$C11*Q$3+Q$52*$D11*Q$3+Q$53*$E11*Q$3,IF($A11+$H$3*36=Q$7,Q$50*$B11*Q$3+Q$51*$C11*Q$3+Q$52*$D11*Q$3+Q$53*$E11*Q$3,IF($A11+$H$3*37=Q$7,Q$50*$B11*Q$3+Q$51*$C11*Q$3+Q$52*$D11*Q$3+Q$53*$E11*Q$3,IF($A11+$H$3*38=Q$7,Q$50*$B11*Q$3+Q$51*$C11*Q$3+Q$52*$D11*Q$3+Q$53*$E11*Q$3,IF($A11+$H$3*39=Q$7,Q$50*$B11*Q$3+Q$51*$C11*Q$3+Q$52*$D11*Q$3+Q$53*$E11*Q$3,IF($A11+$H$3*40=Q$7,Q$50*$B11*Q$3+Q$51*$C11*Q$3+Q$52*$D11*Q$3+Q$53*$E11*Q$3,0)))))))))))))))))))))))))))))))))))))))))*0</f>
        <v>0</v>
      </c>
      <c r="R11" s="124">
        <f t="shared" si="13"/>
        <v>0</v>
      </c>
      <c r="S11" s="124">
        <f t="shared" si="13"/>
        <v>0</v>
      </c>
      <c r="T11" s="124">
        <f t="shared" si="13"/>
        <v>0</v>
      </c>
      <c r="U11" s="124">
        <f t="shared" si="13"/>
        <v>0</v>
      </c>
      <c r="V11" s="124">
        <f t="shared" si="13"/>
        <v>0</v>
      </c>
      <c r="W11" s="124">
        <f t="shared" si="13"/>
        <v>0</v>
      </c>
      <c r="X11" s="124">
        <f t="shared" si="13"/>
        <v>0</v>
      </c>
      <c r="Y11" s="124">
        <f t="shared" si="13"/>
        <v>0</v>
      </c>
      <c r="Z11" s="124">
        <f t="shared" si="13"/>
        <v>0</v>
      </c>
      <c r="AA11" s="124">
        <f>IF($A11=AA$7,AA$50*$B11+AA$51*$C11+AA$52*$D11+AA$53*$E11,IF($A11+$H$3=AA$7,$A$5*$B11*AA$3+$B$5*$C11*AA$3+$C$5*$D11*AA$3+$D$5*$E11*AA$3,IF($A11+$H$3*2=AA$7,$A$5*$B11*AA$3+$B$5*$C11*AA$3+$C$5*$D11*AA$3+$D$5*$E11*AA$3,IF($A11+$H$3*3=AA$7,$A$5*$B11*AA$3+$B$5*$C11*AA$3+$C$5*$D11*AA$3+$D$5*$E11*AA$3,IF($A11+$H$3*4=AA$7,$A$5*$B11*AA$3+$B$5*$C11*AA$3+$C$5*$D11*AA$3+$D$5*$E11*AA$3,IF($A11+$H$3*5=AA$7,$A$5*$B11*AA$3+$B$5*$C11*AA$3+$C$5*$D11*AA$3+$D$5*$E11*AA$3,IF($A11+$H$3*6=AA$7,$A$5*$B11*AA$3+$B$5*$C11*AA$3+$C$5*$D11*AA$3+$D$5*$E11*AA$3,IF($A11+$H$3*7=AA$7,$A$5*$B11*AA$3+$B$5*$C11*AA$3+$C$5*$D11*AA$3+$D$5*$E11*AA$3,IF($A11+$H$3*8=AA$7,$A$5*$B11*AA$3+$B$5*$C11*AA$3+$C$5*$D11*AA$3+$D$5*$E11*AA$3,IF($A11+$H$3*9=AA$7,$A$5*$B11*AA$3+$B$5*$C11*AA$3+$C$5*$D11*AA$3+$D$5*$E11*AA$3,IF($A11+$H$3*10=AA$7,$A$5*$B11*AA$3+$B$5*$C11*AA$3+$C$5*$D11*AA$3+$D$5*$E11*AA$3,IF($A11+$H$3*11=AA$7,AA$56*$B11*AA$3+AA$57*$C11*AA$3+AA$58*$D11*AA$3+AA$59*$E11*AA$3,IF($A11+$H$3*12=AA$7,AA$56*$B11*AA$3+AA$57*$C11*AA$3+AA$58*$D11*AA$3+AA$59*$E11*AA$3,IF($A11+$H$3*13=AA$7,AA$56*$B11*AA$3+AA$57*$C11*AA$3+AA$58*$D11*AA$3+AA$59*$E11*AA$3,IF($A11+$H$3*14=AA$7,AA$56*$B11*AA$3+AA$57*$C11*AA$3+AA$58*$D11*AA$3+AA$59*$E11*AA$3,IF($A11+$H$3*15=AA$7,AA$56*$B11*AA$3+AA$57*$C11*AA$3+AA$58*$D11*AA$3+AA$59*$E11*AA$3,IF($A11+$H$3*16=AA$7,AA$61*$B11*AA$3+AA$62*$C11*AA$3+AA$63*$D11*AA$3+AA$64*$E11*AA$3,IF($A11+$H$3*17=AA$7,AA$61*$B11*AA$3+AA$62*$C11*AA$3+AA$63*$D11*AA$3+AA$64*$E11*AA$3,IF($A11+$H$3*18=AA$7,AA$61*$B11*AA$3+AA$62*$C11*AA$3+AA$63*$D11*AA$3+AA$64*$E11*AA$3,IF($A11+$H$3*19=AA$7,AA$61*$B11*AA$3+AA$62*$C11*AA$3+AA$63*$D11*AA$3+AA$64*$E11*AA$3,IF($A11+$H$3*20=AA$7,AA$61*$B11*AA$3+AA$62*$C11*AA$3+AA$63*$D11*AA$3+AA$64*$E11*AA$3,IF($A11+$H$3*21=AA$7,AA$50*$B11*AA$3+AA$51*$C11*AA$3+AA$52*$D11*AA$3+AA$53*$E11*AA$3,IF($A11+$H$3*22=AA$7,AA$50*$B11*AA$3+AA$51*$C11*AA$3+AA$52*$D11*AA$3+AA$53*$E11*AA$3,IF($A11+$H$3*23=AA$7,AA$50*$B11*AA$3+AA$51*$C11*AA$3+AA$52*$D11*AA$3+AA$53*$E11*AA$3,IF($A11+$H$3*24=AA$7,AA$50*$B11*AA$3+AA$51*$C11*AA$3+AA$52*$D11*AA$3+AA$53*$E11*AA$3,IF($A11+$H$3*25=AA$7,AA$50*$B11*AA$3+AA$51*$C11*AA$3+AA$52*$D11*AA$3+AA$53*$E11*AA$3,IF($A11+$H$3*26=AA$7,AA$50*$B11*AA$3+AA$51*$C11*AA$3+AA$52*$D11*AA$3+AA$53*$E11*AA$3,IF($A11+$H$3*27=AA$7,AA$50*$B11*AA$3+AA$51*$C11*AA$3+AA$52*$D11*AA$3+AA$53*$E11*AA$3,IF($A11+$H$3*28=AA$7,AA$50*$B11*AA$3+AA$51*$C11*AA$3+AA$52*$D11*AA$3+AA$53*$E11*AA$3,IF($A11+$H$3*29=AA$7,AA$50*$B11*AA$3+AA$51*$C11*AA$3+AA$52*$D11*AA$3+AA$53*$E11*AA$3,IF($A11+$H$3*30=AA$7,AA$50*$B11*AA$3+AA$51*$C11*AA$3+AA$52*$D11*AA$3+AA$53*$E11*AA$3,IF($A11+$H$3*31=AA$7,AA$50*$B11*AA$3+AA$51*$C11*AA$3+AA$52*$D11*AA$3+AA$53*$E11*AA$3,IF($A11+$H$3*32=AA$7,AA$50*$B11*AA$3+AA$51*$C11*AA$3+AA$52*$D11*AA$3+AA$53*$E11*AA$3,IF($A11+$H$3*33=AA$7,AA$50*$B11*AA$3+AA$51*$C11*AA$3+AA$52*$D11*AA$3+AA$53*$E11*AA$3,IF($A11+$H$3*34=AA$7,AA$50*$B11*AA$3+AA$51*$C11*AA$3+AA$52*$D11*AA$3+AA$53*$E11*AA$3,IF($A11+$H$3*35=AA$7,AA$50*$B11*AA$3+AA$51*$C11*AA$3+AA$52*$D11*AA$3+AA$53*$E11*AA$3,IF($A11+$H$3*36=AA$7,AA$50*$B11*AA$3+AA$51*$C11*AA$3+AA$52*$D11*AA$3+AA$53*$E11*AA$3,IF($A11+$H$3*37=AA$7,AA$50*$B11*AA$3+AA$51*$C11*AA$3+AA$52*$D11*AA$3+AA$53*$E11*AA$3,IF($A11+$H$3*38=AA$7,AA$50*$B11*AA$3+AA$51*$C11*AA$3+AA$52*$D11*AA$3+AA$53*$E11*AA$3,IF($A11+$H$3*39=AA$7,AA$50*$B11*AA$3+AA$51*$C11*AA$3+AA$52*$D11*AA$3+AA$53*$E11*AA$3,IF($A11+$H$3*40=AA$7,AA$50*$B11*AA$3+AA$51*$C11*AA$3+AA$52*$D11*AA$3+AA$53*$E11*AA$3,0)))))))))))))))))))))))))))))))))))))))))*Warranty!$AC$47</f>
        <v>10596.600547274487</v>
      </c>
      <c r="AB11" s="124">
        <f>IF($A11=AB$7,AB$50*$B11+AB$51*$C11+AB$52*$D11+AB$53*$E11,IF($A11+$H$3=AB$7,$A$5*$B11*AB$3+$B$5*$C11*AB$3+$C$5*$D11*AB$3+$D$5*$E11*AB$3,IF($A11+$H$3*2=AB$7,$A$5*$B11*AB$3+$B$5*$C11*AB$3+$C$5*$D11*AB$3+$D$5*$E11*AB$3,IF($A11+$H$3*3=AB$7,$A$5*$B11*AB$3+$B$5*$C11*AB$3+$C$5*$D11*AB$3+$D$5*$E11*AB$3,IF($A11+$H$3*4=AB$7,$A$5*$B11*AB$3+$B$5*$C11*AB$3+$C$5*$D11*AB$3+$D$5*$E11*AB$3,IF($A11+$H$3*5=AB$7,$A$5*$B11*AB$3+$B$5*$C11*AB$3+$C$5*$D11*AB$3+$D$5*$E11*AB$3,IF($A11+$H$3*6=AB$7,$A$5*$B11*AB$3+$B$5*$C11*AB$3+$C$5*$D11*AB$3+$D$5*$E11*AB$3,IF($A11+$H$3*7=AB$7,$A$5*$B11*AB$3+$B$5*$C11*AB$3+$C$5*$D11*AB$3+$D$5*$E11*AB$3,IF($A11+$H$3*8=AB$7,$A$5*$B11*AB$3+$B$5*$C11*AB$3+$C$5*$D11*AB$3+$D$5*$E11*AB$3,IF($A11+$H$3*9=AB$7,$A$5*$B11*AB$3+$B$5*$C11*AB$3+$C$5*$D11*AB$3+$D$5*$E11*AB$3,IF($A11+$H$3*10=AB$7,$A$5*$B11*AB$3+$B$5*$C11*AB$3+$C$5*$D11*AB$3+$D$5*$E11*AB$3,IF($A11+$H$3*11=AB$7,AB$56*$B11*AB$3+AB$57*$C11*AB$3+AB$58*$D11*AB$3+AB$59*$E11*AB$3,IF($A11+$H$3*12=AB$7,AB$56*$B11*AB$3+AB$57*$C11*AB$3+AB$58*$D11*AB$3+AB$59*$E11*AB$3,IF($A11+$H$3*13=AB$7,AB$56*$B11*AB$3+AB$57*$C11*AB$3+AB$58*$D11*AB$3+AB$59*$E11*AB$3,IF($A11+$H$3*14=AB$7,AB$56*$B11*AB$3+AB$57*$C11*AB$3+AB$58*$D11*AB$3+AB$59*$E11*AB$3,IF($A11+$H$3*15=AB$7,AB$56*$B11*AB$3+AB$57*$C11*AB$3+AB$58*$D11*AB$3+AB$59*$E11*AB$3,IF($A11+$H$3*16=AB$7,AB$61*$B11*AB$3+AB$62*$C11*AB$3+AB$63*$D11*AB$3+AB$64*$E11*AB$3,IF($A11+$H$3*17=AB$7,AB$61*$B11*AB$3+AB$62*$C11*AB$3+AB$63*$D11*AB$3+AB$64*$E11*AB$3,IF($A11+$H$3*18=AB$7,AB$61*$B11*AB$3+AB$62*$C11*AB$3+AB$63*$D11*AB$3+AB$64*$E11*AB$3,IF($A11+$H$3*19=AB$7,AB$61*$B11*AB$3+AB$62*$C11*AB$3+AB$63*$D11*AB$3+AB$64*$E11*AB$3,IF($A11+$H$3*20=AB$7,AB$61*$B11*AB$3+AB$62*$C11*AB$3+AB$63*$D11*AB$3+AB$64*$E11*AB$3,IF($A11+$H$3*21=AB$7,AB$50*$B11*AB$3+AB$51*$C11*AB$3+AB$52*$D11*AB$3+AB$53*$E11*AB$3,IF($A11+$H$3*22=AB$7,AB$50*$B11*AB$3+AB$51*$C11*AB$3+AB$52*$D11*AB$3+AB$53*$E11*AB$3,IF($A11+$H$3*23=AB$7,AB$50*$B11*AB$3+AB$51*$C11*AB$3+AB$52*$D11*AB$3+AB$53*$E11*AB$3,IF($A11+$H$3*24=AB$7,AB$50*$B11*AB$3+AB$51*$C11*AB$3+AB$52*$D11*AB$3+AB$53*$E11*AB$3,IF($A11+$H$3*25=AB$7,AB$50*$B11*AB$3+AB$51*$C11*AB$3+AB$52*$D11*AB$3+AB$53*$E11*AB$3,IF($A11+$H$3*26=AB$7,AB$50*$B11*AB$3+AB$51*$C11*AB$3+AB$52*$D11*AB$3+AB$53*$E11*AB$3,IF($A11+$H$3*27=AB$7,AB$50*$B11*AB$3+AB$51*$C11*AB$3+AB$52*$D11*AB$3+AB$53*$E11*AB$3,IF($A11+$H$3*28=AB$7,AB$50*$B11*AB$3+AB$51*$C11*AB$3+AB$52*$D11*AB$3+AB$53*$E11*AB$3,IF($A11+$H$3*29=AB$7,AB$50*$B11*AB$3+AB$51*$C11*AB$3+AB$52*$D11*AB$3+AB$53*$E11*AB$3,IF($A11+$H$3*30=AB$7,AB$50*$B11*AB$3+AB$51*$C11*AB$3+AB$52*$D11*AB$3+AB$53*$E11*AB$3,IF($A11+$H$3*31=AB$7,AB$50*$B11*AB$3+AB$51*$C11*AB$3+AB$52*$D11*AB$3+AB$53*$E11*AB$3,IF($A11+$H$3*32=AB$7,AB$50*$B11*AB$3+AB$51*$C11*AB$3+AB$52*$D11*AB$3+AB$53*$E11*AB$3,IF($A11+$H$3*33=AB$7,AB$50*$B11*AB$3+AB$51*$C11*AB$3+AB$52*$D11*AB$3+AB$53*$E11*AB$3,IF($A11+$H$3*34=AB$7,AB$50*$B11*AB$3+AB$51*$C11*AB$3+AB$52*$D11*AB$3+AB$53*$E11*AB$3,IF($A11+$H$3*35=AB$7,AB$50*$B11*AB$3+AB$51*$C11*AB$3+AB$52*$D11*AB$3+AB$53*$E11*AB$3,IF($A11+$H$3*36=AB$7,AB$50*$B11*AB$3+AB$51*$C11*AB$3+AB$52*$D11*AB$3+AB$53*$E11*AB$3,IF($A11+$H$3*37=AB$7,AB$50*$B11*AB$3+AB$51*$C11*AB$3+AB$52*$D11*AB$3+AB$53*$E11*AB$3,IF($A11+$H$3*38=AB$7,AB$50*$B11*AB$3+AB$51*$C11*AB$3+AB$52*$D11*AB$3+AB$53*$E11*AB$3,IF($A11+$H$3*39=AB$7,AB$50*$B11*AB$3+AB$51*$C11*AB$3+AB$52*$D11*AB$3+AB$53*$E11*AB$3,IF($A11+$H$3*40=AB$7,AB$50*$B11*AB$3+AB$51*$C11*AB$3+AB$52*$D11*AB$3+AB$53*$E11*AB$3,0)))))))))))))))))))))))))))))))))))))))))*Warranty!$AC$47</f>
        <v>10596.600547274487</v>
      </c>
      <c r="AC11" s="124">
        <f>IF($A11=AC$7,AC$50*$B11+AC$51*$C11+AC$52*$D11+AC$53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$56*$B11*AC$3+AC$57*$C11*AC$3+AC$58*$D11*AC$3+AC$59*$E11*AC$3,IF($A11+$H$3*12=AC$7,AC$56*$B11*AC$3+AC$57*$C11*AC$3+AC$58*$D11*AC$3+AC$59*$E11*AC$3,IF($A11+$H$3*13=AC$7,AC$56*$B11*AC$3+AC$57*$C11*AC$3+AC$58*$D11*AC$3+AC$59*$E11*AC$3,IF($A11+$H$3*14=AC$7,AC$56*$B11*AC$3+AC$57*$C11*AC$3+AC$58*$D11*AC$3+AC$59*$E11*AC$3,IF($A11+$H$3*15=AC$7,AC$56*$B11*AC$3+AC$57*$C11*AC$3+AC$58*$D11*AC$3+AC$59*$E11*AC$3,IF($A11+$H$3*16=AC$7,AC$61*$B11*AC$3+AC$62*$C11*AC$3+AC$63*$D11*AC$3+AC$64*$E11*AC$3,IF($A11+$H$3*17=AC$7,AC$61*$B11*AC$3+AC$62*$C11*AC$3+AC$63*$D11*AC$3+AC$64*$E11*AC$3,IF($A11+$H$3*18=AC$7,AC$61*$B11*AC$3+AC$62*$C11*AC$3+AC$63*$D11*AC$3+AC$64*$E11*AC$3,IF($A11+$H$3*19=AC$7,AC$61*$B11*AC$3+AC$62*$C11*AC$3+AC$63*$D11*AC$3+AC$64*$E11*AC$3,IF($A11+$H$3*20=AC$7,AC$61*$B11*AC$3+AC$62*$C11*AC$3+AC$63*$D11*AC$3+AC$64*$E11*AC$3,IF($A11+$H$3*21=AC$7,AC$50*$B11*AC$3+AC$51*$C11*AC$3+AC$52*$D11*AC$3+AC$53*$E11*AC$3,IF($A11+$H$3*22=AC$7,AC$50*$B11*AC$3+AC$51*$C11*AC$3+AC$52*$D11*AC$3+AC$53*$E11*AC$3,IF($A11+$H$3*23=AC$7,AC$50*$B11*AC$3+AC$51*$C11*AC$3+AC$52*$D11*AC$3+AC$53*$E11*AC$3,IF($A11+$H$3*24=AC$7,AC$50*$B11*AC$3+AC$51*$C11*AC$3+AC$52*$D11*AC$3+AC$53*$E11*AC$3,IF($A11+$H$3*25=AC$7,AC$50*$B11*AC$3+AC$51*$C11*AC$3+AC$52*$D11*AC$3+AC$53*$E11*AC$3,IF($A11+$H$3*26=AC$7,AC$50*$B11*AC$3+AC$51*$C11*AC$3+AC$52*$D11*AC$3+AC$53*$E11*AC$3,IF($A11+$H$3*27=AC$7,AC$50*$B11*AC$3+AC$51*$C11*AC$3+AC$52*$D11*AC$3+AC$53*$E11*AC$3,IF($A11+$H$3*28=AC$7,AC$50*$B11*AC$3+AC$51*$C11*AC$3+AC$52*$D11*AC$3+AC$53*$E11*AC$3,IF($A11+$H$3*29=AC$7,AC$50*$B11*AC$3+AC$51*$C11*AC$3+AC$52*$D11*AC$3+AC$53*$E11*AC$3,IF($A11+$H$3*30=AC$7,AC$50*$B11*AC$3+AC$51*$C11*AC$3+AC$52*$D11*AC$3+AC$53*$E11*AC$3,IF($A11+$H$3*31=AC$7,AC$50*$B11*AC$3+AC$51*$C11*AC$3+AC$52*$D11*AC$3+AC$53*$E11*AC$3,IF($A11+$H$3*32=AC$7,AC$50*$B11*AC$3+AC$51*$C11*AC$3+AC$52*$D11*AC$3+AC$53*$E11*AC$3,IF($A11+$H$3*33=AC$7,AC$50*$B11*AC$3+AC$51*$C11*AC$3+AC$52*$D11*AC$3+AC$53*$E11*AC$3,IF($A11+$H$3*34=AC$7,AC$50*$B11*AC$3+AC$51*$C11*AC$3+AC$52*$D11*AC$3+AC$53*$E11*AC$3,IF($A11+$H$3*35=AC$7,AC$50*$B11*AC$3+AC$51*$C11*AC$3+AC$52*$D11*AC$3+AC$53*$E11*AC$3,IF($A11+$H$3*36=AC$7,AC$50*$B11*AC$3+AC$51*$C11*AC$3+AC$52*$D11*AC$3+AC$53*$E11*AC$3,IF($A11+$H$3*37=AC$7,AC$50*$B11*AC$3+AC$51*$C11*AC$3+AC$52*$D11*AC$3+AC$53*$E11*AC$3,IF($A11+$H$3*38=AC$7,AC$50*$B11*AC$3+AC$51*$C11*AC$3+AC$52*$D11*AC$3+AC$53*$E11*AC$3,IF($A11+$H$3*39=AC$7,AC$50*$B11*AC$3+AC$51*$C11*AC$3+AC$52*$D11*AC$3+AC$53*$E11*AC$3,IF($A11+$H$3*40=AC$7,AC$50*$B11*AC$3+AC$51*$C11*AC$3+AC$52*$D11*AC$3+AC$53*$E11*AC$3,0)))))))))))))))))))))))))))))))))))))))))*Warranty!$AC$47</f>
        <v>10596.600547274487</v>
      </c>
      <c r="AD11" s="124">
        <f>IF($A11=AD$7,AD$50*$B11+AD$51*$C11+AD$52*$D11+AD$53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$56*$B11*AD$3+AD$57*$C11*AD$3+AD$58*$D11*AD$3+AD$59*$E11*AD$3,IF($A11+$H$3*12=AD$7,AD$56*$B11*AD$3+AD$57*$C11*AD$3+AD$58*$D11*AD$3+AD$59*$E11*AD$3,IF($A11+$H$3*13=AD$7,AD$56*$B11*AD$3+AD$57*$C11*AD$3+AD$58*$D11*AD$3+AD$59*$E11*AD$3,IF($A11+$H$3*14=AD$7,AD$56*$B11*AD$3+AD$57*$C11*AD$3+AD$58*$D11*AD$3+AD$59*$E11*AD$3,IF($A11+$H$3*15=AD$7,AD$56*$B11*AD$3+AD$57*$C11*AD$3+AD$58*$D11*AD$3+AD$59*$E11*AD$3,IF($A11+$H$3*16=AD$7,AD$61*$B11*AD$3+AD$62*$C11*AD$3+AD$63*$D11*AD$3+AD$64*$E11*AD$3,IF($A11+$H$3*17=AD$7,AD$61*$B11*AD$3+AD$62*$C11*AD$3+AD$63*$D11*AD$3+AD$64*$E11*AD$3,IF($A11+$H$3*18=AD$7,AD$61*$B11*AD$3+AD$62*$C11*AD$3+AD$63*$D11*AD$3+AD$64*$E11*AD$3,IF($A11+$H$3*19=AD$7,AD$61*$B11*AD$3+AD$62*$C11*AD$3+AD$63*$D11*AD$3+AD$64*$E11*AD$3,IF($A11+$H$3*20=AD$7,AD$61*$B11*AD$3+AD$62*$C11*AD$3+AD$63*$D11*AD$3+AD$64*$E11*AD$3,IF($A11+$H$3*21=AD$7,AD$50*$B11*AD$3+AD$51*$C11*AD$3+AD$52*$D11*AD$3+AD$53*$E11*AD$3,IF($A11+$H$3*22=AD$7,AD$50*$B11*AD$3+AD$51*$C11*AD$3+AD$52*$D11*AD$3+AD$53*$E11*AD$3,IF($A11+$H$3*23=AD$7,AD$50*$B11*AD$3+AD$51*$C11*AD$3+AD$52*$D11*AD$3+AD$53*$E11*AD$3,IF($A11+$H$3*24=AD$7,AD$50*$B11*AD$3+AD$51*$C11*AD$3+AD$52*$D11*AD$3+AD$53*$E11*AD$3,IF($A11+$H$3*25=AD$7,AD$50*$B11*AD$3+AD$51*$C11*AD$3+AD$52*$D11*AD$3+AD$53*$E11*AD$3,IF($A11+$H$3*26=AD$7,AD$50*$B11*AD$3+AD$51*$C11*AD$3+AD$52*$D11*AD$3+AD$53*$E11*AD$3,IF($A11+$H$3*27=AD$7,AD$50*$B11*AD$3+AD$51*$C11*AD$3+AD$52*$D11*AD$3+AD$53*$E11*AD$3,IF($A11+$H$3*28=AD$7,AD$50*$B11*AD$3+AD$51*$C11*AD$3+AD$52*$D11*AD$3+AD$53*$E11*AD$3,IF($A11+$H$3*29=AD$7,AD$50*$B11*AD$3+AD$51*$C11*AD$3+AD$52*$D11*AD$3+AD$53*$E11*AD$3,IF($A11+$H$3*30=AD$7,AD$50*$B11*AD$3+AD$51*$C11*AD$3+AD$52*$D11*AD$3+AD$53*$E11*AD$3,IF($A11+$H$3*31=AD$7,AD$50*$B11*AD$3+AD$51*$C11*AD$3+AD$52*$D11*AD$3+AD$53*$E11*AD$3,IF($A11+$H$3*32=AD$7,AD$50*$B11*AD$3+AD$51*$C11*AD$3+AD$52*$D11*AD$3+AD$53*$E11*AD$3,IF($A11+$H$3*33=AD$7,AD$50*$B11*AD$3+AD$51*$C11*AD$3+AD$52*$D11*AD$3+AD$53*$E11*AD$3,IF($A11+$H$3*34=AD$7,AD$50*$B11*AD$3+AD$51*$C11*AD$3+AD$52*$D11*AD$3+AD$53*$E11*AD$3,IF($A11+$H$3*35=AD$7,AD$50*$B11*AD$3+AD$51*$C11*AD$3+AD$52*$D11*AD$3+AD$53*$E11*AD$3,IF($A11+$H$3*36=AD$7,AD$50*$B11*AD$3+AD$51*$C11*AD$3+AD$52*$D11*AD$3+AD$53*$E11*AD$3,IF($A11+$H$3*37=AD$7,AD$50*$B11*AD$3+AD$51*$C11*AD$3+AD$52*$D11*AD$3+AD$53*$E11*AD$3,IF($A11+$H$3*38=AD$7,AD$50*$B11*AD$3+AD$51*$C11*AD$3+AD$52*$D11*AD$3+AD$53*$E11*AD$3,IF($A11+$H$3*39=AD$7,AD$50*$B11*AD$3+AD$51*$C11*AD$3+AD$52*$D11*AD$3+AD$53*$E11*AD$3,IF($A11+$H$3*40=AD$7,AD$50*$B11*AD$3+AD$51*$C11*AD$3+AD$52*$D11*AD$3+AD$53*$E11*AD$3,0)))))))))))))))))))))))))))))))))))))))))*Warranty!$AC$47</f>
        <v>10596.600547274487</v>
      </c>
      <c r="AE11" s="124">
        <f>IF($A11=AE$7,AE$50*$B11+AE$51*$C11+AE$52*$D11+AE$53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$56*$B11*AE$3+AE$57*$C11*AE$3+AE$58*$D11*AE$3+AE$59*$E11*AE$3,IF($A11+$H$3*12=AE$7,AE$56*$B11*AE$3+AE$57*$C11*AE$3+AE$58*$D11*AE$3+AE$59*$E11*AE$3,IF($A11+$H$3*13=AE$7,AE$56*$B11*AE$3+AE$57*$C11*AE$3+AE$58*$D11*AE$3+AE$59*$E11*AE$3,IF($A11+$H$3*14=AE$7,AE$56*$B11*AE$3+AE$57*$C11*AE$3+AE$58*$D11*AE$3+AE$59*$E11*AE$3,IF($A11+$H$3*15=AE$7,AE$56*$B11*AE$3+AE$57*$C11*AE$3+AE$58*$D11*AE$3+AE$59*$E11*AE$3,IF($A11+$H$3*16=AE$7,AE$61*$B11*AE$3+AE$62*$C11*AE$3+AE$63*$D11*AE$3+AE$64*$E11*AE$3,IF($A11+$H$3*17=AE$7,AE$61*$B11*AE$3+AE$62*$C11*AE$3+AE$63*$D11*AE$3+AE$64*$E11*AE$3,IF($A11+$H$3*18=AE$7,AE$61*$B11*AE$3+AE$62*$C11*AE$3+AE$63*$D11*AE$3+AE$64*$E11*AE$3,IF($A11+$H$3*19=AE$7,AE$61*$B11*AE$3+AE$62*$C11*AE$3+AE$63*$D11*AE$3+AE$64*$E11*AE$3,IF($A11+$H$3*20=AE$7,AE$61*$B11*AE$3+AE$62*$C11*AE$3+AE$63*$D11*AE$3+AE$64*$E11*AE$3,IF($A11+$H$3*21=AE$7,AE$50*$B11*AE$3+AE$51*$C11*AE$3+AE$52*$D11*AE$3+AE$53*$E11*AE$3,IF($A11+$H$3*22=AE$7,AE$50*$B11*AE$3+AE$51*$C11*AE$3+AE$52*$D11*AE$3+AE$53*$E11*AE$3,IF($A11+$H$3*23=AE$7,AE$50*$B11*AE$3+AE$51*$C11*AE$3+AE$52*$D11*AE$3+AE$53*$E11*AE$3,IF($A11+$H$3*24=AE$7,AE$50*$B11*AE$3+AE$51*$C11*AE$3+AE$52*$D11*AE$3+AE$53*$E11*AE$3,IF($A11+$H$3*25=AE$7,AE$50*$B11*AE$3+AE$51*$C11*AE$3+AE$52*$D11*AE$3+AE$53*$E11*AE$3,IF($A11+$H$3*26=AE$7,AE$50*$B11*AE$3+AE$51*$C11*AE$3+AE$52*$D11*AE$3+AE$53*$E11*AE$3,IF($A11+$H$3*27=AE$7,AE$50*$B11*AE$3+AE$51*$C11*AE$3+AE$52*$D11*AE$3+AE$53*$E11*AE$3,IF($A11+$H$3*28=AE$7,AE$50*$B11*AE$3+AE$51*$C11*AE$3+AE$52*$D11*AE$3+AE$53*$E11*AE$3,IF($A11+$H$3*29=AE$7,AE$50*$B11*AE$3+AE$51*$C11*AE$3+AE$52*$D11*AE$3+AE$53*$E11*AE$3,IF($A11+$H$3*30=AE$7,AE$50*$B11*AE$3+AE$51*$C11*AE$3+AE$52*$D11*AE$3+AE$53*$E11*AE$3,IF($A11+$H$3*31=AE$7,AE$50*$B11*AE$3+AE$51*$C11*AE$3+AE$52*$D11*AE$3+AE$53*$E11*AE$3,IF($A11+$H$3*32=AE$7,AE$50*$B11*AE$3+AE$51*$C11*AE$3+AE$52*$D11*AE$3+AE$53*$E11*AE$3,IF($A11+$H$3*33=AE$7,AE$50*$B11*AE$3+AE$51*$C11*AE$3+AE$52*$D11*AE$3+AE$53*$E11*AE$3,IF($A11+$H$3*34=AE$7,AE$50*$B11*AE$3+AE$51*$C11*AE$3+AE$52*$D11*AE$3+AE$53*$E11*AE$3,IF($A11+$H$3*35=AE$7,AE$50*$B11*AE$3+AE$51*$C11*AE$3+AE$52*$D11*AE$3+AE$53*$E11*AE$3,IF($A11+$H$3*36=AE$7,AE$50*$B11*AE$3+AE$51*$C11*AE$3+AE$52*$D11*AE$3+AE$53*$E11*AE$3,IF($A11+$H$3*37=AE$7,AE$50*$B11*AE$3+AE$51*$C11*AE$3+AE$52*$D11*AE$3+AE$53*$E11*AE$3,IF($A11+$H$3*38=AE$7,AE$50*$B11*AE$3+AE$51*$C11*AE$3+AE$52*$D11*AE$3+AE$53*$E11*AE$3,IF($A11+$H$3*39=AE$7,AE$50*$B11*AE$3+AE$51*$C11*AE$3+AE$52*$D11*AE$3+AE$53*$E11*AE$3,IF($A11+$H$3*40=AE$7,AE$50*$B11*AE$3+AE$51*$C11*AE$3+AE$52*$D11*AE$3+AE$53*$E11*AE$3,0)))))))))))))))))))))))))))))))))))))))))*Warranty!$AC$47</f>
        <v>10596.600547274487</v>
      </c>
      <c r="AF11" s="124">
        <f>IF($A11=AF$7,AF$50*$B11+AF$51*$C11+AF$52*$D11+AF$53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$56*$B11*AF$3+AF$57*$C11*AF$3+AF$58*$D11*AF$3+AF$59*$E11*AF$3,IF($A11+$H$3*12=AF$7,AF$56*$B11*AF$3+AF$57*$C11*AF$3+AF$58*$D11*AF$3+AF$59*$E11*AF$3,IF($A11+$H$3*13=AF$7,AF$56*$B11*AF$3+AF$57*$C11*AF$3+AF$58*$D11*AF$3+AF$59*$E11*AF$3,IF($A11+$H$3*14=AF$7,AF$56*$B11*AF$3+AF$57*$C11*AF$3+AF$58*$D11*AF$3+AF$59*$E11*AF$3,IF($A11+$H$3*15=AF$7,AF$56*$B11*AF$3+AF$57*$C11*AF$3+AF$58*$D11*AF$3+AF$59*$E11*AF$3,IF($A11+$H$3*16=AF$7,AF$61*$B11*AF$3+AF$62*$C11*AF$3+AF$63*$D11*AF$3+AF$64*$E11*AF$3,IF($A11+$H$3*17=AF$7,AF$61*$B11*AF$3+AF$62*$C11*AF$3+AF$63*$D11*AF$3+AF$64*$E11*AF$3,IF($A11+$H$3*18=AF$7,AF$61*$B11*AF$3+AF$62*$C11*AF$3+AF$63*$D11*AF$3+AF$64*$E11*AF$3,IF($A11+$H$3*19=AF$7,AF$61*$B11*AF$3+AF$62*$C11*AF$3+AF$63*$D11*AF$3+AF$64*$E11*AF$3,IF($A11+$H$3*20=AF$7,AF$61*$B11*AF$3+AF$62*$C11*AF$3+AF$63*$D11*AF$3+AF$64*$E11*AF$3,IF($A11+$H$3*21=AF$7,AF$50*$B11*AF$3+AF$51*$C11*AF$3+AF$52*$D11*AF$3+AF$53*$E11*AF$3,IF($A11+$H$3*22=AF$7,AF$50*$B11*AF$3+AF$51*$C11*AF$3+AF$52*$D11*AF$3+AF$53*$E11*AF$3,IF($A11+$H$3*23=AF$7,AF$50*$B11*AF$3+AF$51*$C11*AF$3+AF$52*$D11*AF$3+AF$53*$E11*AF$3,IF($A11+$H$3*24=AF$7,AF$50*$B11*AF$3+AF$51*$C11*AF$3+AF$52*$D11*AF$3+AF$53*$E11*AF$3,IF($A11+$H$3*25=AF$7,AF$50*$B11*AF$3+AF$51*$C11*AF$3+AF$52*$D11*AF$3+AF$53*$E11*AF$3,IF($A11+$H$3*26=AF$7,AF$50*$B11*AF$3+AF$51*$C11*AF$3+AF$52*$D11*AF$3+AF$53*$E11*AF$3,IF($A11+$H$3*27=AF$7,AF$50*$B11*AF$3+AF$51*$C11*AF$3+AF$52*$D11*AF$3+AF$53*$E11*AF$3,IF($A11+$H$3*28=AF$7,AF$50*$B11*AF$3+AF$51*$C11*AF$3+AF$52*$D11*AF$3+AF$53*$E11*AF$3,IF($A11+$H$3*29=AF$7,AF$50*$B11*AF$3+AF$51*$C11*AF$3+AF$52*$D11*AF$3+AF$53*$E11*AF$3,IF($A11+$H$3*30=AF$7,AF$50*$B11*AF$3+AF$51*$C11*AF$3+AF$52*$D11*AF$3+AF$53*$E11*AF$3,IF($A11+$H$3*31=AF$7,AF$50*$B11*AF$3+AF$51*$C11*AF$3+AF$52*$D11*AF$3+AF$53*$E11*AF$3,IF($A11+$H$3*32=AF$7,AF$50*$B11*AF$3+AF$51*$C11*AF$3+AF$52*$D11*AF$3+AF$53*$E11*AF$3,IF($A11+$H$3*33=AF$7,AF$50*$B11*AF$3+AF$51*$C11*AF$3+AF$52*$D11*AF$3+AF$53*$E11*AF$3,IF($A11+$H$3*34=AF$7,AF$50*$B11*AF$3+AF$51*$C11*AF$3+AF$52*$D11*AF$3+AF$53*$E11*AF$3,IF($A11+$H$3*35=AF$7,AF$50*$B11*AF$3+AF$51*$C11*AF$3+AF$52*$D11*AF$3+AF$53*$E11*AF$3,IF($A11+$H$3*36=AF$7,AF$50*$B11*AF$3+AF$51*$C11*AF$3+AF$52*$D11*AF$3+AF$53*$E11*AF$3,IF($A11+$H$3*37=AF$7,AF$50*$B11*AF$3+AF$51*$C11*AF$3+AF$52*$D11*AF$3+AF$53*$E11*AF$3,IF($A11+$H$3*38=AF$7,AF$50*$B11*AF$3+AF$51*$C11*AF$3+AF$52*$D11*AF$3+AF$53*$E11*AF$3,IF($A11+$H$3*39=AF$7,AF$50*$B11*AF$3+AF$51*$C11*AF$3+AF$52*$D11*AF$3+AF$53*$E11*AF$3,IF($A11+$H$3*40=AF$7,AF$50*$B11*AF$3+AF$51*$C11*AF$3+AF$52*$D11*AF$3+AF$53*$E11*AF$3,0)))))))))))))))))))))))))))))))))))))))))*Warranty!$AD$47</f>
        <v>10857.439945361242</v>
      </c>
      <c r="AG11" s="124">
        <f>IF($A11=AG$7,AG$50*$B11+AG$51*$C11+AG$52*$D11+AG$53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$56*$B11*AG$3+AG$57*$C11*AG$3+AG$58*$D11*AG$3+AG$59*$E11*AG$3,IF($A11+$H$3*12=AG$7,AG$56*$B11*AG$3+AG$57*$C11*AG$3+AG$58*$D11*AG$3+AG$59*$E11*AG$3,IF($A11+$H$3*13=AG$7,AG$56*$B11*AG$3+AG$57*$C11*AG$3+AG$58*$D11*AG$3+AG$59*$E11*AG$3,IF($A11+$H$3*14=AG$7,AG$56*$B11*AG$3+AG$57*$C11*AG$3+AG$58*$D11*AG$3+AG$59*$E11*AG$3,IF($A11+$H$3*15=AG$7,AG$56*$B11*AG$3+AG$57*$C11*AG$3+AG$58*$D11*AG$3+AG$59*$E11*AG$3,IF($A11+$H$3*16=AG$7,AG$61*$B11*AG$3+AG$62*$C11*AG$3+AG$63*$D11*AG$3+AG$64*$E11*AG$3,IF($A11+$H$3*17=AG$7,AG$61*$B11*AG$3+AG$62*$C11*AG$3+AG$63*$D11*AG$3+AG$64*$E11*AG$3,IF($A11+$H$3*18=AG$7,AG$61*$B11*AG$3+AG$62*$C11*AG$3+AG$63*$D11*AG$3+AG$64*$E11*AG$3,IF($A11+$H$3*19=AG$7,AG$61*$B11*AG$3+AG$62*$C11*AG$3+AG$63*$D11*AG$3+AG$64*$E11*AG$3,IF($A11+$H$3*20=AG$7,AG$61*$B11*AG$3+AG$62*$C11*AG$3+AG$63*$D11*AG$3+AG$64*$E11*AG$3,IF($A11+$H$3*21=AG$7,AG$50*$B11*AG$3+AG$51*$C11*AG$3+AG$52*$D11*AG$3+AG$53*$E11*AG$3,IF($A11+$H$3*22=AG$7,AG$50*$B11*AG$3+AG$51*$C11*AG$3+AG$52*$D11*AG$3+AG$53*$E11*AG$3,IF($A11+$H$3*23=AG$7,AG$50*$B11*AG$3+AG$51*$C11*AG$3+AG$52*$D11*AG$3+AG$53*$E11*AG$3,IF($A11+$H$3*24=AG$7,AG$50*$B11*AG$3+AG$51*$C11*AG$3+AG$52*$D11*AG$3+AG$53*$E11*AG$3,IF($A11+$H$3*25=AG$7,AG$50*$B11*AG$3+AG$51*$C11*AG$3+AG$52*$D11*AG$3+AG$53*$E11*AG$3,IF($A11+$H$3*26=AG$7,AG$50*$B11*AG$3+AG$51*$C11*AG$3+AG$52*$D11*AG$3+AG$53*$E11*AG$3,IF($A11+$H$3*27=AG$7,AG$50*$B11*AG$3+AG$51*$C11*AG$3+AG$52*$D11*AG$3+AG$53*$E11*AG$3,IF($A11+$H$3*28=AG$7,AG$50*$B11*AG$3+AG$51*$C11*AG$3+AG$52*$D11*AG$3+AG$53*$E11*AG$3,IF($A11+$H$3*29=AG$7,AG$50*$B11*AG$3+AG$51*$C11*AG$3+AG$52*$D11*AG$3+AG$53*$E11*AG$3,IF($A11+$H$3*30=AG$7,AG$50*$B11*AG$3+AG$51*$C11*AG$3+AG$52*$D11*AG$3+AG$53*$E11*AG$3,IF($A11+$H$3*31=AG$7,AG$50*$B11*AG$3+AG$51*$C11*AG$3+AG$52*$D11*AG$3+AG$53*$E11*AG$3,IF($A11+$H$3*32=AG$7,AG$50*$B11*AG$3+AG$51*$C11*AG$3+AG$52*$D11*AG$3+AG$53*$E11*AG$3,IF($A11+$H$3*33=AG$7,AG$50*$B11*AG$3+AG$51*$C11*AG$3+AG$52*$D11*AG$3+AG$53*$E11*AG$3,IF($A11+$H$3*34=AG$7,AG$50*$B11*AG$3+AG$51*$C11*AG$3+AG$52*$D11*AG$3+AG$53*$E11*AG$3,IF($A11+$H$3*35=AG$7,AG$50*$B11*AG$3+AG$51*$C11*AG$3+AG$52*$D11*AG$3+AG$53*$E11*AG$3,IF($A11+$H$3*36=AG$7,AG$50*$B11*AG$3+AG$51*$C11*AG$3+AG$52*$D11*AG$3+AG$53*$E11*AG$3,IF($A11+$H$3*37=AG$7,AG$50*$B11*AG$3+AG$51*$C11*AG$3+AG$52*$D11*AG$3+AG$53*$E11*AG$3,IF($A11+$H$3*38=AG$7,AG$50*$B11*AG$3+AG$51*$C11*AG$3+AG$52*$D11*AG$3+AG$53*$E11*AG$3,IF($A11+$H$3*39=AG$7,AG$50*$B11*AG$3+AG$51*$C11*AG$3+AG$52*$D11*AG$3+AG$53*$E11*AG$3,IF($A11+$H$3*40=AG$7,AG$50*$B11*AG$3+AG$51*$C11*AG$3+AG$52*$D11*AG$3+AG$53*$E11*AG$3,0)))))))))))))))))))))))))))))))))))))))))*Warranty!$AD$47</f>
        <v>10857.439945361242</v>
      </c>
      <c r="AH11" s="124">
        <f>IF($A11=AH$7,AH$50*$B11+AH$51*$C11+AH$52*$D11+AH$53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$56*$B11*AH$3+AH$57*$C11*AH$3+AH$58*$D11*AH$3+AH$59*$E11*AH$3,IF($A11+$H$3*12=AH$7,AH$56*$B11*AH$3+AH$57*$C11*AH$3+AH$58*$D11*AH$3+AH$59*$E11*AH$3,IF($A11+$H$3*13=AH$7,AH$56*$B11*AH$3+AH$57*$C11*AH$3+AH$58*$D11*AH$3+AH$59*$E11*AH$3,IF($A11+$H$3*14=AH$7,AH$56*$B11*AH$3+AH$57*$C11*AH$3+AH$58*$D11*AH$3+AH$59*$E11*AH$3,IF($A11+$H$3*15=AH$7,AH$56*$B11*AH$3+AH$57*$C11*AH$3+AH$58*$D11*AH$3+AH$59*$E11*AH$3,IF($A11+$H$3*16=AH$7,AH$61*$B11*AH$3+AH$62*$C11*AH$3+AH$63*$D11*AH$3+AH$64*$E11*AH$3,IF($A11+$H$3*17=AH$7,AH$61*$B11*AH$3+AH$62*$C11*AH$3+AH$63*$D11*AH$3+AH$64*$E11*AH$3,IF($A11+$H$3*18=AH$7,AH$61*$B11*AH$3+AH$62*$C11*AH$3+AH$63*$D11*AH$3+AH$64*$E11*AH$3,IF($A11+$H$3*19=AH$7,AH$61*$B11*AH$3+AH$62*$C11*AH$3+AH$63*$D11*AH$3+AH$64*$E11*AH$3,IF($A11+$H$3*20=AH$7,AH$61*$B11*AH$3+AH$62*$C11*AH$3+AH$63*$D11*AH$3+AH$64*$E11*AH$3,IF($A11+$H$3*21=AH$7,AH$50*$B11*AH$3+AH$51*$C11*AH$3+AH$52*$D11*AH$3+AH$53*$E11*AH$3,IF($A11+$H$3*22=AH$7,AH$50*$B11*AH$3+AH$51*$C11*AH$3+AH$52*$D11*AH$3+AH$53*$E11*AH$3,IF($A11+$H$3*23=AH$7,AH$50*$B11*AH$3+AH$51*$C11*AH$3+AH$52*$D11*AH$3+AH$53*$E11*AH$3,IF($A11+$H$3*24=AH$7,AH$50*$B11*AH$3+AH$51*$C11*AH$3+AH$52*$D11*AH$3+AH$53*$E11*AH$3,IF($A11+$H$3*25=AH$7,AH$50*$B11*AH$3+AH$51*$C11*AH$3+AH$52*$D11*AH$3+AH$53*$E11*AH$3,IF($A11+$H$3*26=AH$7,AH$50*$B11*AH$3+AH$51*$C11*AH$3+AH$52*$D11*AH$3+AH$53*$E11*AH$3,IF($A11+$H$3*27=AH$7,AH$50*$B11*AH$3+AH$51*$C11*AH$3+AH$52*$D11*AH$3+AH$53*$E11*AH$3,IF($A11+$H$3*28=AH$7,AH$50*$B11*AH$3+AH$51*$C11*AH$3+AH$52*$D11*AH$3+AH$53*$E11*AH$3,IF($A11+$H$3*29=AH$7,AH$50*$B11*AH$3+AH$51*$C11*AH$3+AH$52*$D11*AH$3+AH$53*$E11*AH$3,IF($A11+$H$3*30=AH$7,AH$50*$B11*AH$3+AH$51*$C11*AH$3+AH$52*$D11*AH$3+AH$53*$E11*AH$3,IF($A11+$H$3*31=AH$7,AH$50*$B11*AH$3+AH$51*$C11*AH$3+AH$52*$D11*AH$3+AH$53*$E11*AH$3,IF($A11+$H$3*32=AH$7,AH$50*$B11*AH$3+AH$51*$C11*AH$3+AH$52*$D11*AH$3+AH$53*$E11*AH$3,IF($A11+$H$3*33=AH$7,AH$50*$B11*AH$3+AH$51*$C11*AH$3+AH$52*$D11*AH$3+AH$53*$E11*AH$3,IF($A11+$H$3*34=AH$7,AH$50*$B11*AH$3+AH$51*$C11*AH$3+AH$52*$D11*AH$3+AH$53*$E11*AH$3,IF($A11+$H$3*35=AH$7,AH$50*$B11*AH$3+AH$51*$C11*AH$3+AH$52*$D11*AH$3+AH$53*$E11*AH$3,IF($A11+$H$3*36=AH$7,AH$50*$B11*AH$3+AH$51*$C11*AH$3+AH$52*$D11*AH$3+AH$53*$E11*AH$3,IF($A11+$H$3*37=AH$7,AH$50*$B11*AH$3+AH$51*$C11*AH$3+AH$52*$D11*AH$3+AH$53*$E11*AH$3,IF($A11+$H$3*38=AH$7,AH$50*$B11*AH$3+AH$51*$C11*AH$3+AH$52*$D11*AH$3+AH$53*$E11*AH$3,IF($A11+$H$3*39=AH$7,AH$50*$B11*AH$3+AH$51*$C11*AH$3+AH$52*$D11*AH$3+AH$53*$E11*AH$3,IF($A11+$H$3*40=AH$7,AH$50*$B11*AH$3+AH$51*$C11*AH$3+AH$52*$D11*AH$3+AH$53*$E11*AH$3,0)))))))))))))))))))))))))))))))))))))))))*Warranty!$AD$47</f>
        <v>10857.439945361242</v>
      </c>
      <c r="AI11" s="124">
        <f>IF($A11=AI$7,AI$50*$B11+AI$51*$C11+AI$52*$D11+AI$53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$56*$B11*AI$3+AI$57*$C11*AI$3+AI$58*$D11*AI$3+AI$59*$E11*AI$3,IF($A11+$H$3*12=AI$7,AI$56*$B11*AI$3+AI$57*$C11*AI$3+AI$58*$D11*AI$3+AI$59*$E11*AI$3,IF($A11+$H$3*13=AI$7,AI$56*$B11*AI$3+AI$57*$C11*AI$3+AI$58*$D11*AI$3+AI$59*$E11*AI$3,IF($A11+$H$3*14=AI$7,AI$56*$B11*AI$3+AI$57*$C11*AI$3+AI$58*$D11*AI$3+AI$59*$E11*AI$3,IF($A11+$H$3*15=AI$7,AI$56*$B11*AI$3+AI$57*$C11*AI$3+AI$58*$D11*AI$3+AI$59*$E11*AI$3,IF($A11+$H$3*16=AI$7,AI$61*$B11*AI$3+AI$62*$C11*AI$3+AI$63*$D11*AI$3+AI$64*$E11*AI$3,IF($A11+$H$3*17=AI$7,AI$61*$B11*AI$3+AI$62*$C11*AI$3+AI$63*$D11*AI$3+AI$64*$E11*AI$3,IF($A11+$H$3*18=AI$7,AI$61*$B11*AI$3+AI$62*$C11*AI$3+AI$63*$D11*AI$3+AI$64*$E11*AI$3,IF($A11+$H$3*19=AI$7,AI$61*$B11*AI$3+AI$62*$C11*AI$3+AI$63*$D11*AI$3+AI$64*$E11*AI$3,IF($A11+$H$3*20=AI$7,AI$61*$B11*AI$3+AI$62*$C11*AI$3+AI$63*$D11*AI$3+AI$64*$E11*AI$3,IF($A11+$H$3*21=AI$7,AI$50*$B11*AI$3+AI$51*$C11*AI$3+AI$52*$D11*AI$3+AI$53*$E11*AI$3,IF($A11+$H$3*22=AI$7,AI$50*$B11*AI$3+AI$51*$C11*AI$3+AI$52*$D11*AI$3+AI$53*$E11*AI$3,IF($A11+$H$3*23=AI$7,AI$50*$B11*AI$3+AI$51*$C11*AI$3+AI$52*$D11*AI$3+AI$53*$E11*AI$3,IF($A11+$H$3*24=AI$7,AI$50*$B11*AI$3+AI$51*$C11*AI$3+AI$52*$D11*AI$3+AI$53*$E11*AI$3,IF($A11+$H$3*25=AI$7,AI$50*$B11*AI$3+AI$51*$C11*AI$3+AI$52*$D11*AI$3+AI$53*$E11*AI$3,IF($A11+$H$3*26=AI$7,AI$50*$B11*AI$3+AI$51*$C11*AI$3+AI$52*$D11*AI$3+AI$53*$E11*AI$3,IF($A11+$H$3*27=AI$7,AI$50*$B11*AI$3+AI$51*$C11*AI$3+AI$52*$D11*AI$3+AI$53*$E11*AI$3,IF($A11+$H$3*28=AI$7,AI$50*$B11*AI$3+AI$51*$C11*AI$3+AI$52*$D11*AI$3+AI$53*$E11*AI$3,IF($A11+$H$3*29=AI$7,AI$50*$B11*AI$3+AI$51*$C11*AI$3+AI$52*$D11*AI$3+AI$53*$E11*AI$3,IF($A11+$H$3*30=AI$7,AI$50*$B11*AI$3+AI$51*$C11*AI$3+AI$52*$D11*AI$3+AI$53*$E11*AI$3,IF($A11+$H$3*31=AI$7,AI$50*$B11*AI$3+AI$51*$C11*AI$3+AI$52*$D11*AI$3+AI$53*$E11*AI$3,IF($A11+$H$3*32=AI$7,AI$50*$B11*AI$3+AI$51*$C11*AI$3+AI$52*$D11*AI$3+AI$53*$E11*AI$3,IF($A11+$H$3*33=AI$7,AI$50*$B11*AI$3+AI$51*$C11*AI$3+AI$52*$D11*AI$3+AI$53*$E11*AI$3,IF($A11+$H$3*34=AI$7,AI$50*$B11*AI$3+AI$51*$C11*AI$3+AI$52*$D11*AI$3+AI$53*$E11*AI$3,IF($A11+$H$3*35=AI$7,AI$50*$B11*AI$3+AI$51*$C11*AI$3+AI$52*$D11*AI$3+AI$53*$E11*AI$3,IF($A11+$H$3*36=AI$7,AI$50*$B11*AI$3+AI$51*$C11*AI$3+AI$52*$D11*AI$3+AI$53*$E11*AI$3,IF($A11+$H$3*37=AI$7,AI$50*$B11*AI$3+AI$51*$C11*AI$3+AI$52*$D11*AI$3+AI$53*$E11*AI$3,IF($A11+$H$3*38=AI$7,AI$50*$B11*AI$3+AI$51*$C11*AI$3+AI$52*$D11*AI$3+AI$53*$E11*AI$3,IF($A11+$H$3*39=AI$7,AI$50*$B11*AI$3+AI$51*$C11*AI$3+AI$52*$D11*AI$3+AI$53*$E11*AI$3,IF($A11+$H$3*40=AI$7,AI$50*$B11*AI$3+AI$51*$C11*AI$3+AI$52*$D11*AI$3+AI$53*$E11*AI$3,0)))))))))))))))))))))))))))))))))))))))))*Warranty!$AD$47</f>
        <v>10857.439945361242</v>
      </c>
      <c r="AJ11" s="124">
        <f>IF($A11=AJ$7,AJ$50*$B11+AJ$51*$C11+AJ$52*$D11+AJ$53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$56*$B11*AJ$3+AJ$57*$C11*AJ$3+AJ$58*$D11*AJ$3+AJ$59*$E11*AJ$3,IF($A11+$H$3*12=AJ$7,AJ$56*$B11*AJ$3+AJ$57*$C11*AJ$3+AJ$58*$D11*AJ$3+AJ$59*$E11*AJ$3,IF($A11+$H$3*13=AJ$7,AJ$56*$B11*AJ$3+AJ$57*$C11*AJ$3+AJ$58*$D11*AJ$3+AJ$59*$E11*AJ$3,IF($A11+$H$3*14=AJ$7,AJ$56*$B11*AJ$3+AJ$57*$C11*AJ$3+AJ$58*$D11*AJ$3+AJ$59*$E11*AJ$3,IF($A11+$H$3*15=AJ$7,AJ$56*$B11*AJ$3+AJ$57*$C11*AJ$3+AJ$58*$D11*AJ$3+AJ$59*$E11*AJ$3,IF($A11+$H$3*16=AJ$7,AJ$61*$B11*AJ$3+AJ$62*$C11*AJ$3+AJ$63*$D11*AJ$3+AJ$64*$E11*AJ$3,IF($A11+$H$3*17=AJ$7,AJ$61*$B11*AJ$3+AJ$62*$C11*AJ$3+AJ$63*$D11*AJ$3+AJ$64*$E11*AJ$3,IF($A11+$H$3*18=AJ$7,AJ$61*$B11*AJ$3+AJ$62*$C11*AJ$3+AJ$63*$D11*AJ$3+AJ$64*$E11*AJ$3,IF($A11+$H$3*19=AJ$7,AJ$61*$B11*AJ$3+AJ$62*$C11*AJ$3+AJ$63*$D11*AJ$3+AJ$64*$E11*AJ$3,IF($A11+$H$3*20=AJ$7,AJ$61*$B11*AJ$3+AJ$62*$C11*AJ$3+AJ$63*$D11*AJ$3+AJ$64*$E11*AJ$3,IF($A11+$H$3*21=AJ$7,AJ$50*$B11*AJ$3+AJ$51*$C11*AJ$3+AJ$52*$D11*AJ$3+AJ$53*$E11*AJ$3,IF($A11+$H$3*22=AJ$7,AJ$50*$B11*AJ$3+AJ$51*$C11*AJ$3+AJ$52*$D11*AJ$3+AJ$53*$E11*AJ$3,IF($A11+$H$3*23=AJ$7,AJ$50*$B11*AJ$3+AJ$51*$C11*AJ$3+AJ$52*$D11*AJ$3+AJ$53*$E11*AJ$3,IF($A11+$H$3*24=AJ$7,AJ$50*$B11*AJ$3+AJ$51*$C11*AJ$3+AJ$52*$D11*AJ$3+AJ$53*$E11*AJ$3,IF($A11+$H$3*25=AJ$7,AJ$50*$B11*AJ$3+AJ$51*$C11*AJ$3+AJ$52*$D11*AJ$3+AJ$53*$E11*AJ$3,IF($A11+$H$3*26=AJ$7,AJ$50*$B11*AJ$3+AJ$51*$C11*AJ$3+AJ$52*$D11*AJ$3+AJ$53*$E11*AJ$3,IF($A11+$H$3*27=AJ$7,AJ$50*$B11*AJ$3+AJ$51*$C11*AJ$3+AJ$52*$D11*AJ$3+AJ$53*$E11*AJ$3,IF($A11+$H$3*28=AJ$7,AJ$50*$B11*AJ$3+AJ$51*$C11*AJ$3+AJ$52*$D11*AJ$3+AJ$53*$E11*AJ$3,IF($A11+$H$3*29=AJ$7,AJ$50*$B11*AJ$3+AJ$51*$C11*AJ$3+AJ$52*$D11*AJ$3+AJ$53*$E11*AJ$3,IF($A11+$H$3*30=AJ$7,AJ$50*$B11*AJ$3+AJ$51*$C11*AJ$3+AJ$52*$D11*AJ$3+AJ$53*$E11*AJ$3,IF($A11+$H$3*31=AJ$7,AJ$50*$B11*AJ$3+AJ$51*$C11*AJ$3+AJ$52*$D11*AJ$3+AJ$53*$E11*AJ$3,IF($A11+$H$3*32=AJ$7,AJ$50*$B11*AJ$3+AJ$51*$C11*AJ$3+AJ$52*$D11*AJ$3+AJ$53*$E11*AJ$3,IF($A11+$H$3*33=AJ$7,AJ$50*$B11*AJ$3+AJ$51*$C11*AJ$3+AJ$52*$D11*AJ$3+AJ$53*$E11*AJ$3,IF($A11+$H$3*34=AJ$7,AJ$50*$B11*AJ$3+AJ$51*$C11*AJ$3+AJ$52*$D11*AJ$3+AJ$53*$E11*AJ$3,IF($A11+$H$3*35=AJ$7,AJ$50*$B11*AJ$3+AJ$51*$C11*AJ$3+AJ$52*$D11*AJ$3+AJ$53*$E11*AJ$3,IF($A11+$H$3*36=AJ$7,AJ$50*$B11*AJ$3+AJ$51*$C11*AJ$3+AJ$52*$D11*AJ$3+AJ$53*$E11*AJ$3,IF($A11+$H$3*37=AJ$7,AJ$50*$B11*AJ$3+AJ$51*$C11*AJ$3+AJ$52*$D11*AJ$3+AJ$53*$E11*AJ$3,IF($A11+$H$3*38=AJ$7,AJ$50*$B11*AJ$3+AJ$51*$C11*AJ$3+AJ$52*$D11*AJ$3+AJ$53*$E11*AJ$3,IF($A11+$H$3*39=AJ$7,AJ$50*$B11*AJ$3+AJ$51*$C11*AJ$3+AJ$52*$D11*AJ$3+AJ$53*$E11*AJ$3,IF($A11+$H$3*40=AJ$7,AJ$50*$B11*AJ$3+AJ$51*$C11*AJ$3+AJ$52*$D11*AJ$3+AJ$53*$E11*AJ$3,0)))))))))))))))))))))))))))))))))))))))))*Warranty!$AD$47</f>
        <v>10857.439945361242</v>
      </c>
      <c r="AK11" s="124">
        <f t="shared" ref="AK11:AU11" si="14">IF($A11=AK$7,AK$50*$B11+AK$51*$C11+AK$52*$D11+AK$53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$56*$B11*AK$3+AK$57*$C11*AK$3+AK$58*$D11*AK$3+AK$59*$E11*AK$3,IF($A11+$H$3*12=AK$7,AK$56*$B11*AK$3+AK$57*$C11*AK$3+AK$58*$D11*AK$3+AK$59*$E11*AK$3,IF($A11+$H$3*13=AK$7,AK$56*$B11*AK$3+AK$57*$C11*AK$3+AK$58*$D11*AK$3+AK$59*$E11*AK$3,IF($A11+$H$3*14=AK$7,AK$56*$B11*AK$3+AK$57*$C11*AK$3+AK$58*$D11*AK$3+AK$59*$E11*AK$3,IF($A11+$H$3*15=AK$7,AK$56*$B11*AK$3+AK$57*$C11*AK$3+AK$58*$D11*AK$3+AK$59*$E11*AK$3,IF($A11+$H$3*16=AK$7,AK$61*$B11*AK$3+AK$62*$C11*AK$3+AK$63*$D11*AK$3+AK$64*$E11*AK$3,IF($A11+$H$3*17=AK$7,AK$61*$B11*AK$3+AK$62*$C11*AK$3+AK$63*$D11*AK$3+AK$64*$E11*AK$3,IF($A11+$H$3*18=AK$7,AK$61*$B11*AK$3+AK$62*$C11*AK$3+AK$63*$D11*AK$3+AK$64*$E11*AK$3,IF($A11+$H$3*19=AK$7,AK$61*$B11*AK$3+AK$62*$C11*AK$3+AK$63*$D11*AK$3+AK$64*$E11*AK$3,IF($A11+$H$3*20=AK$7,AK$61*$B11*AK$3+AK$62*$C11*AK$3+AK$63*$D11*AK$3+AK$64*$E11*AK$3,IF($A11+$H$3*21=AK$7,AK$50*$B11*AK$3+AK$51*$C11*AK$3+AK$52*$D11*AK$3+AK$53*$E11*AK$3,IF($A11+$H$3*22=AK$7,AK$50*$B11*AK$3+AK$51*$C11*AK$3+AK$52*$D11*AK$3+AK$53*$E11*AK$3,IF($A11+$H$3*23=AK$7,AK$50*$B11*AK$3+AK$51*$C11*AK$3+AK$52*$D11*AK$3+AK$53*$E11*AK$3,IF($A11+$H$3*24=AK$7,AK$50*$B11*AK$3+AK$51*$C11*AK$3+AK$52*$D11*AK$3+AK$53*$E11*AK$3,IF($A11+$H$3*25=AK$7,AK$50*$B11*AK$3+AK$51*$C11*AK$3+AK$52*$D11*AK$3+AK$53*$E11*AK$3,IF($A11+$H$3*26=AK$7,AK$50*$B11*AK$3+AK$51*$C11*AK$3+AK$52*$D11*AK$3+AK$53*$E11*AK$3,IF($A11+$H$3*27=AK$7,AK$50*$B11*AK$3+AK$51*$C11*AK$3+AK$52*$D11*AK$3+AK$53*$E11*AK$3,IF($A11+$H$3*28=AK$7,AK$50*$B11*AK$3+AK$51*$C11*AK$3+AK$52*$D11*AK$3+AK$53*$E11*AK$3,IF($A11+$H$3*29=AK$7,AK$50*$B11*AK$3+AK$51*$C11*AK$3+AK$52*$D11*AK$3+AK$53*$E11*AK$3,IF($A11+$H$3*30=AK$7,AK$50*$B11*AK$3+AK$51*$C11*AK$3+AK$52*$D11*AK$3+AK$53*$E11*AK$3,IF($A11+$H$3*31=AK$7,AK$50*$B11*AK$3+AK$51*$C11*AK$3+AK$52*$D11*AK$3+AK$53*$E11*AK$3,IF($A11+$H$3*32=AK$7,AK$50*$B11*AK$3+AK$51*$C11*AK$3+AK$52*$D11*AK$3+AK$53*$E11*AK$3,IF($A11+$H$3*33=AK$7,AK$50*$B11*AK$3+AK$51*$C11*AK$3+AK$52*$D11*AK$3+AK$53*$E11*AK$3,IF($A11+$H$3*34=AK$7,AK$50*$B11*AK$3+AK$51*$C11*AK$3+AK$52*$D11*AK$3+AK$53*$E11*AK$3,IF($A11+$H$3*35=AK$7,AK$50*$B11*AK$3+AK$51*$C11*AK$3+AK$52*$D11*AK$3+AK$53*$E11*AK$3,IF($A11+$H$3*36=AK$7,AK$50*$B11*AK$3+AK$51*$C11*AK$3+AK$52*$D11*AK$3+AK$53*$E11*AK$3,IF($A11+$H$3*37=AK$7,AK$50*$B11*AK$3+AK$51*$C11*AK$3+AK$52*$D11*AK$3+AK$53*$E11*AK$3,IF($A11+$H$3*38=AK$7,AK$50*$B11*AK$3+AK$51*$C11*AK$3+AK$52*$D11*AK$3+AK$53*$E11*AK$3,IF($A11+$H$3*39=AK$7,AK$50*$B11*AK$3+AK$51*$C11*AK$3+AK$52*$D11*AK$3+AK$53*$E11*AK$3,IF($A11+$H$3*40=AK$7,AK$50*$B11*AK$3+AK$51*$C11*AK$3+AK$52*$D11*AK$3+AK$53*$E11*AK$3,0)))))))))))))))))))))))))))))))))))))))))</f>
        <v>42122.445393440008</v>
      </c>
      <c r="AL11" s="124">
        <f t="shared" si="14"/>
        <v>42122.445393440008</v>
      </c>
      <c r="AM11" s="124">
        <f t="shared" si="14"/>
        <v>42122.445393440008</v>
      </c>
      <c r="AN11" s="124">
        <f t="shared" si="14"/>
        <v>42122.445393440008</v>
      </c>
      <c r="AO11" s="124">
        <f t="shared" si="14"/>
        <v>42122.445393440008</v>
      </c>
      <c r="AP11" s="124">
        <f t="shared" si="14"/>
        <v>42122.445393440008</v>
      </c>
      <c r="AQ11" s="124">
        <f t="shared" si="14"/>
        <v>42122.445393440008</v>
      </c>
      <c r="AR11" s="124">
        <f t="shared" si="14"/>
        <v>42122.445393440008</v>
      </c>
      <c r="AS11" s="124">
        <f t="shared" si="14"/>
        <v>42122.445393440008</v>
      </c>
      <c r="AT11" s="124">
        <f t="shared" si="14"/>
        <v>42122.445393440008</v>
      </c>
      <c r="AU11" s="124">
        <f t="shared" si="14"/>
        <v>42122.445393440008</v>
      </c>
      <c r="AV11" s="147">
        <f t="shared" si="1"/>
        <v>4698616.7503481433</v>
      </c>
    </row>
    <row r="12" spans="1:48" x14ac:dyDescent="0.2">
      <c r="A12" s="114">
        <f t="shared" si="7"/>
        <v>2025</v>
      </c>
      <c r="B12" s="148">
        <f>'QUANTITIES - ALT 2'!L8</f>
        <v>8580</v>
      </c>
      <c r="C12" s="148">
        <f>'QUANTITIES - ALT 2'!M8</f>
        <v>1070</v>
      </c>
      <c r="D12" s="148">
        <f>'QUANTITIES - ALT 2'!N8</f>
        <v>277</v>
      </c>
      <c r="E12" s="148">
        <f>'QUANTITIES - ALT 2'!O8</f>
        <v>84</v>
      </c>
      <c r="F12" s="149">
        <f t="shared" si="2"/>
        <v>10011</v>
      </c>
      <c r="G12" s="134"/>
      <c r="H12" s="113">
        <f t="shared" si="8"/>
        <v>3514717.9603536003</v>
      </c>
      <c r="I12" s="111">
        <f t="shared" si="9"/>
        <v>426160.27187439997</v>
      </c>
      <c r="J12" s="111">
        <f t="shared" si="10"/>
        <v>144448.02042383997</v>
      </c>
      <c r="K12" s="111">
        <f t="shared" si="3"/>
        <v>42673.395905279991</v>
      </c>
      <c r="L12" s="116">
        <f t="shared" si="11"/>
        <v>4127999.64855712</v>
      </c>
      <c r="M12" s="104"/>
      <c r="N12" s="124"/>
      <c r="O12" s="124">
        <f t="shared" si="4"/>
        <v>0</v>
      </c>
      <c r="P12" s="124">
        <f t="shared" si="12"/>
        <v>0</v>
      </c>
      <c r="Q12" s="124">
        <f t="shared" ref="Q12:Q46" si="15">IF($A12=Q$7,Q$50*$B12+Q$51*$C12+Q$52*$D12+Q$53*$E12,IF($A12+$H$3=Q$7,$A$5*$B12*Q$3+$B$5*$C12*Q$3+$C$5*$D12*Q$3+$D$5*$E12*Q$3,IF($A12+$H$3*2=Q$7,$A$5*$B12*Q$3+$B$5*$C12*Q$3+$C$5*$D12*Q$3+$D$5*$E12*Q$3,IF($A12+$H$3*3=Q$7,$A$5*$B12*Q$3+$B$5*$C12*Q$3+$C$5*$D12*Q$3+$D$5*$E12*Q$3,IF($A12+$H$3*4=Q$7,$A$5*$B12*Q$3+$B$5*$C12*Q$3+$C$5*$D12*Q$3+$D$5*$E12*Q$3,IF($A12+$H$3*5=Q$7,$A$5*$B12*Q$3+$B$5*$C12*Q$3+$C$5*$D12*Q$3+$D$5*$E12*Q$3,IF($A12+$H$3*6=Q$7,$A$5*$B12*Q$3+$B$5*$C12*Q$3+$C$5*$D12*Q$3+$D$5*$E12*Q$3,IF($A12+$H$3*7=Q$7,$A$5*$B12*Q$3+$B$5*$C12*Q$3+$C$5*$D12*Q$3+$D$5*$E12*Q$3,IF($A12+$H$3*8=Q$7,$A$5*$B12*Q$3+$B$5*$C12*Q$3+$C$5*$D12*Q$3+$D$5*$E12*Q$3,IF($A12+$H$3*9=Q$7,$A$5*$B12*Q$3+$B$5*$C12*Q$3+$C$5*$D12*Q$3+$D$5*$E12*Q$3,IF($A12+$H$3*10=Q$7,$A$5*$B12*Q$3+$B$5*$C12*Q$3+$C$5*$D12*Q$3+$D$5*$E12*Q$3,IF($A12+$H$3*11=Q$7,Q$56*$B12*Q$3+Q$57*$C12*Q$3+Q$58*$D12*Q$3+Q$59*$E12*Q$3,IF($A12+$H$3*12=Q$7,Q$56*$B12*Q$3+Q$57*$C12*Q$3+Q$58*$D12*Q$3+Q$59*$E12*Q$3,IF($A12+$H$3*13=Q$7,Q$56*$B12*Q$3+Q$57*$C12*Q$3+Q$58*$D12*Q$3+Q$59*$E12*Q$3,IF($A12+$H$3*14=Q$7,Q$56*$B12*Q$3+Q$57*$C12*Q$3+Q$58*$D12*Q$3+Q$59*$E12*Q$3,IF($A12+$H$3*15=Q$7,Q$56*$B12*Q$3+Q$57*$C12*Q$3+Q$58*$D12*Q$3+Q$59*$E12*Q$3,IF($A12+$H$3*16=Q$7,Q$61*$B12*Q$3+Q$62*$C12*Q$3+Q$63*$D12*Q$3+Q$64*$E12*Q$3,IF($A12+$H$3*17=Q$7,Q$61*$B12*Q$3+Q$62*$C12*Q$3+Q$63*$D12*Q$3+Q$64*$E12*Q$3,IF($A12+$H$3*18=Q$7,Q$61*$B12*Q$3+Q$62*$C12*Q$3+Q$63*$D12*Q$3+Q$64*$E12*Q$3,IF($A12+$H$3*19=Q$7,Q$61*$B12*Q$3+Q$62*$C12*Q$3+Q$63*$D12*Q$3+Q$64*$E12*Q$3,IF($A12+$H$3*20=Q$7,Q$61*$B12*Q$3+Q$62*$C12*Q$3+Q$63*$D12*Q$3+Q$64*$E12*Q$3,IF($A12+$H$3*21=Q$7,Q$50*$B12*Q$3+Q$51*$C12*Q$3+Q$52*$D12*Q$3+Q$53*$E12*Q$3,IF($A12+$H$3*22=Q$7,Q$50*$B12*Q$3+Q$51*$C12*Q$3+Q$52*$D12*Q$3+Q$53*$E12*Q$3,IF($A12+$H$3*23=Q$7,Q$50*$B12*Q$3+Q$51*$C12*Q$3+Q$52*$D12*Q$3+Q$53*$E12*Q$3,IF($A12+$H$3*24=Q$7,Q$50*$B12*Q$3+Q$51*$C12*Q$3+Q$52*$D12*Q$3+Q$53*$E12*Q$3,IF($A12+$H$3*25=Q$7,Q$50*$B12*Q$3+Q$51*$C12*Q$3+Q$52*$D12*Q$3+Q$53*$E12*Q$3,IF($A12+$H$3*26=Q$7,Q$50*$B12*Q$3+Q$51*$C12*Q$3+Q$52*$D12*Q$3+Q$53*$E12*Q$3,IF($A12+$H$3*27=Q$7,Q$50*$B12*Q$3+Q$51*$C12*Q$3+Q$52*$D12*Q$3+Q$53*$E12*Q$3,IF($A12+$H$3*28=Q$7,Q$50*$B12*Q$3+Q$51*$C12*Q$3+Q$52*$D12*Q$3+Q$53*$E12*Q$3,IF($A12+$H$3*29=Q$7,Q$50*$B12*Q$3+Q$51*$C12*Q$3+Q$52*$D12*Q$3+Q$53*$E12*Q$3,IF($A12+$H$3*30=Q$7,Q$50*$B12*Q$3+Q$51*$C12*Q$3+Q$52*$D12*Q$3+Q$53*$E12*Q$3,IF($A12+$H$3*31=Q$7,Q$50*$B12*Q$3+Q$51*$C12*Q$3+Q$52*$D12*Q$3+Q$53*$E12*Q$3,IF($A12+$H$3*32=Q$7,Q$50*$B12*Q$3+Q$51*$C12*Q$3+Q$52*$D12*Q$3+Q$53*$E12*Q$3,IF($A12+$H$3*33=Q$7,Q$50*$B12*Q$3+Q$51*$C12*Q$3+Q$52*$D12*Q$3+Q$53*$E12*Q$3,IF($A12+$H$3*34=Q$7,Q$50*$B12*Q$3+Q$51*$C12*Q$3+Q$52*$D12*Q$3+Q$53*$E12*Q$3,IF($A12+$H$3*35=Q$7,Q$50*$B12*Q$3+Q$51*$C12*Q$3+Q$52*$D12*Q$3+Q$53*$E12*Q$3,IF($A12+$H$3*36=Q$7,Q$50*$B12*Q$3+Q$51*$C12*Q$3+Q$52*$D12*Q$3+Q$53*$E12*Q$3,IF($A12+$H$3*37=Q$7,Q$50*$B12*Q$3+Q$51*$C12*Q$3+Q$52*$D12*Q$3+Q$53*$E12*Q$3,IF($A12+$H$3*38=Q$7,Q$50*$B12*Q$3+Q$51*$C12*Q$3+Q$52*$D12*Q$3+Q$53*$E12*Q$3,IF($A12+$H$3*39=Q$7,Q$50*$B12*Q$3+Q$51*$C12*Q$3+Q$52*$D12*Q$3+Q$53*$E12*Q$3,IF($A12+$H$3*40=Q$7,Q$50*$B12*Q$3+Q$51*$C12*Q$3+Q$52*$D12*Q$3+Q$53*$E12*Q$3,0)))))))))))))))))))))))))))))))))))))))))</f>
        <v>4127999.64855712</v>
      </c>
      <c r="R12" s="124">
        <f t="shared" ref="R12:AA12" si="16">IF($A12=R$7,R$50*$B12+R$51*$C12+R$52*$D12+R$53*$E12,IF($A12+$H$3=R$7,$A$5*$B12*R$3+$B$5*$C12*R$3+$C$5*$D12*R$3+$D$5*$E12*R$3,IF($A12+$H$3*2=R$7,$A$5*$B12*R$3+$B$5*$C12*R$3+$C$5*$D12*R$3+$D$5*$E12*R$3,IF($A12+$H$3*3=R$7,$A$5*$B12*R$3+$B$5*$C12*R$3+$C$5*$D12*R$3+$D$5*$E12*R$3,IF($A12+$H$3*4=R$7,$A$5*$B12*R$3+$B$5*$C12*R$3+$C$5*$D12*R$3+$D$5*$E12*R$3,IF($A12+$H$3*5=R$7,$A$5*$B12*R$3+$B$5*$C12*R$3+$C$5*$D12*R$3+$D$5*$E12*R$3,IF($A12+$H$3*6=R$7,$A$5*$B12*R$3+$B$5*$C12*R$3+$C$5*$D12*R$3+$D$5*$E12*R$3,IF($A12+$H$3*7=R$7,$A$5*$B12*R$3+$B$5*$C12*R$3+$C$5*$D12*R$3+$D$5*$E12*R$3,IF($A12+$H$3*8=R$7,$A$5*$B12*R$3+$B$5*$C12*R$3+$C$5*$D12*R$3+$D$5*$E12*R$3,IF($A12+$H$3*9=R$7,$A$5*$B12*R$3+$B$5*$C12*R$3+$C$5*$D12*R$3+$D$5*$E12*R$3,IF($A12+$H$3*10=R$7,$A$5*$B12*R$3+$B$5*$C12*R$3+$C$5*$D12*R$3+$D$5*$E12*R$3,IF($A12+$H$3*11=R$7,R$56*$B12*R$3+R$57*$C12*R$3+R$58*$D12*R$3+R$59*$E12*R$3,IF($A12+$H$3*12=R$7,R$56*$B12*R$3+R$57*$C12*R$3+R$58*$D12*R$3+R$59*$E12*R$3,IF($A12+$H$3*13=R$7,R$56*$B12*R$3+R$57*$C12*R$3+R$58*$D12*R$3+R$59*$E12*R$3,IF($A12+$H$3*14=R$7,R$56*$B12*R$3+R$57*$C12*R$3+R$58*$D12*R$3+R$59*$E12*R$3,IF($A12+$H$3*15=R$7,R$56*$B12*R$3+R$57*$C12*R$3+R$58*$D12*R$3+R$59*$E12*R$3,IF($A12+$H$3*16=R$7,R$61*$B12*R$3+R$62*$C12*R$3+R$63*$D12*R$3+R$64*$E12*R$3,IF($A12+$H$3*17=R$7,R$61*$B12*R$3+R$62*$C12*R$3+R$63*$D12*R$3+R$64*$E12*R$3,IF($A12+$H$3*18=R$7,R$61*$B12*R$3+R$62*$C12*R$3+R$63*$D12*R$3+R$64*$E12*R$3,IF($A12+$H$3*19=R$7,R$61*$B12*R$3+R$62*$C12*R$3+R$63*$D12*R$3+R$64*$E12*R$3,IF($A12+$H$3*20=R$7,R$61*$B12*R$3+R$62*$C12*R$3+R$63*$D12*R$3+R$64*$E12*R$3,IF($A12+$H$3*21=R$7,R$50*$B12*R$3+R$51*$C12*R$3+R$52*$D12*R$3+R$53*$E12*R$3,IF($A12+$H$3*22=R$7,R$50*$B12*R$3+R$51*$C12*R$3+R$52*$D12*R$3+R$53*$E12*R$3,IF($A12+$H$3*23=R$7,R$50*$B12*R$3+R$51*$C12*R$3+R$52*$D12*R$3+R$53*$E12*R$3,IF($A12+$H$3*24=R$7,R$50*$B12*R$3+R$51*$C12*R$3+R$52*$D12*R$3+R$53*$E12*R$3,IF($A12+$H$3*25=R$7,R$50*$B12*R$3+R$51*$C12*R$3+R$52*$D12*R$3+R$53*$E12*R$3,IF($A12+$H$3*26=R$7,R$50*$B12*R$3+R$51*$C12*R$3+R$52*$D12*R$3+R$53*$E12*R$3,IF($A12+$H$3*27=R$7,R$50*$B12*R$3+R$51*$C12*R$3+R$52*$D12*R$3+R$53*$E12*R$3,IF($A12+$H$3*28=R$7,R$50*$B12*R$3+R$51*$C12*R$3+R$52*$D12*R$3+R$53*$E12*R$3,IF($A12+$H$3*29=R$7,R$50*$B12*R$3+R$51*$C12*R$3+R$52*$D12*R$3+R$53*$E12*R$3,IF($A12+$H$3*30=R$7,R$50*$B12*R$3+R$51*$C12*R$3+R$52*$D12*R$3+R$53*$E12*R$3,IF($A12+$H$3*31=R$7,R$50*$B12*R$3+R$51*$C12*R$3+R$52*$D12*R$3+R$53*$E12*R$3,IF($A12+$H$3*32=R$7,R$50*$B12*R$3+R$51*$C12*R$3+R$52*$D12*R$3+R$53*$E12*R$3,IF($A12+$H$3*33=R$7,R$50*$B12*R$3+R$51*$C12*R$3+R$52*$D12*R$3+R$53*$E12*R$3,IF($A12+$H$3*34=R$7,R$50*$B12*R$3+R$51*$C12*R$3+R$52*$D12*R$3+R$53*$E12*R$3,IF($A12+$H$3*35=R$7,R$50*$B12*R$3+R$51*$C12*R$3+R$52*$D12*R$3+R$53*$E12*R$3,IF($A12+$H$3*36=R$7,R$50*$B12*R$3+R$51*$C12*R$3+R$52*$D12*R$3+R$53*$E12*R$3,IF($A12+$H$3*37=R$7,R$50*$B12*R$3+R$51*$C12*R$3+R$52*$D12*R$3+R$53*$E12*R$3,IF($A12+$H$3*38=R$7,R$50*$B12*R$3+R$51*$C12*R$3+R$52*$D12*R$3+R$53*$E12*R$3,IF($A12+$H$3*39=R$7,R$50*$B12*R$3+R$51*$C12*R$3+R$52*$D12*R$3+R$53*$E12*R$3,IF($A12+$H$3*40=R$7,R$50*$B12*R$3+R$51*$C12*R$3+R$52*$D12*R$3+R$53*$E12*R$3,0)))))))))))))))))))))))))))))))))))))))))*0</f>
        <v>0</v>
      </c>
      <c r="S12" s="124">
        <f t="shared" si="16"/>
        <v>0</v>
      </c>
      <c r="T12" s="124">
        <f t="shared" si="16"/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>IF($A12=AB$7,AB$50*$B12+AB$51*$C12+AB$52*$D12+AB$53*$E12,IF($A12+$H$3=AB$7,$A$5*$B12*AB$3+$B$5*$C12*AB$3+$C$5*$D12*AB$3+$D$5*$E12*AB$3,IF($A12+$H$3*2=AB$7,$A$5*$B12*AB$3+$B$5*$C12*AB$3+$C$5*$D12*AB$3+$D$5*$E12*AB$3,IF($A12+$H$3*3=AB$7,$A$5*$B12*AB$3+$B$5*$C12*AB$3+$C$5*$D12*AB$3+$D$5*$E12*AB$3,IF($A12+$H$3*4=AB$7,$A$5*$B12*AB$3+$B$5*$C12*AB$3+$C$5*$D12*AB$3+$D$5*$E12*AB$3,IF($A12+$H$3*5=AB$7,$A$5*$B12*AB$3+$B$5*$C12*AB$3+$C$5*$D12*AB$3+$D$5*$E12*AB$3,IF($A12+$H$3*6=AB$7,$A$5*$B12*AB$3+$B$5*$C12*AB$3+$C$5*$D12*AB$3+$D$5*$E12*AB$3,IF($A12+$H$3*7=AB$7,$A$5*$B12*AB$3+$B$5*$C12*AB$3+$C$5*$D12*AB$3+$D$5*$E12*AB$3,IF($A12+$H$3*8=AB$7,$A$5*$B12*AB$3+$B$5*$C12*AB$3+$C$5*$D12*AB$3+$D$5*$E12*AB$3,IF($A12+$H$3*9=AB$7,$A$5*$B12*AB$3+$B$5*$C12*AB$3+$C$5*$D12*AB$3+$D$5*$E12*AB$3,IF($A12+$H$3*10=AB$7,$A$5*$B12*AB$3+$B$5*$C12*AB$3+$C$5*$D12*AB$3+$D$5*$E12*AB$3,IF($A12+$H$3*11=AB$7,AB$56*$B12*AB$3+AB$57*$C12*AB$3+AB$58*$D12*AB$3+AB$59*$E12*AB$3,IF($A12+$H$3*12=AB$7,AB$56*$B12*AB$3+AB$57*$C12*AB$3+AB$58*$D12*AB$3+AB$59*$E12*AB$3,IF($A12+$H$3*13=AB$7,AB$56*$B12*AB$3+AB$57*$C12*AB$3+AB$58*$D12*AB$3+AB$59*$E12*AB$3,IF($A12+$H$3*14=AB$7,AB$56*$B12*AB$3+AB$57*$C12*AB$3+AB$58*$D12*AB$3+AB$59*$E12*AB$3,IF($A12+$H$3*15=AB$7,AB$56*$B12*AB$3+AB$57*$C12*AB$3+AB$58*$D12*AB$3+AB$59*$E12*AB$3,IF($A12+$H$3*16=AB$7,AB$61*$B12*AB$3+AB$62*$C12*AB$3+AB$63*$D12*AB$3+AB$64*$E12*AB$3,IF($A12+$H$3*17=AB$7,AB$61*$B12*AB$3+AB$62*$C12*AB$3+AB$63*$D12*AB$3+AB$64*$E12*AB$3,IF($A12+$H$3*18=AB$7,AB$61*$B12*AB$3+AB$62*$C12*AB$3+AB$63*$D12*AB$3+AB$64*$E12*AB$3,IF($A12+$H$3*19=AB$7,AB$61*$B12*AB$3+AB$62*$C12*AB$3+AB$63*$D12*AB$3+AB$64*$E12*AB$3,IF($A12+$H$3*20=AB$7,AB$61*$B12*AB$3+AB$62*$C12*AB$3+AB$63*$D12*AB$3+AB$64*$E12*AB$3,IF($A12+$H$3*21=AB$7,AB$50*$B12*AB$3+AB$51*$C12*AB$3+AB$52*$D12*AB$3+AB$53*$E12*AB$3,IF($A12+$H$3*22=AB$7,AB$50*$B12*AB$3+AB$51*$C12*AB$3+AB$52*$D12*AB$3+AB$53*$E12*AB$3,IF($A12+$H$3*23=AB$7,AB$50*$B12*AB$3+AB$51*$C12*AB$3+AB$52*$D12*AB$3+AB$53*$E12*AB$3,IF($A12+$H$3*24=AB$7,AB$50*$B12*AB$3+AB$51*$C12*AB$3+AB$52*$D12*AB$3+AB$53*$E12*AB$3,IF($A12+$H$3*25=AB$7,AB$50*$B12*AB$3+AB$51*$C12*AB$3+AB$52*$D12*AB$3+AB$53*$E12*AB$3,IF($A12+$H$3*26=AB$7,AB$50*$B12*AB$3+AB$51*$C12*AB$3+AB$52*$D12*AB$3+AB$53*$E12*AB$3,IF($A12+$H$3*27=AB$7,AB$50*$B12*AB$3+AB$51*$C12*AB$3+AB$52*$D12*AB$3+AB$53*$E12*AB$3,IF($A12+$H$3*28=AB$7,AB$50*$B12*AB$3+AB$51*$C12*AB$3+AB$52*$D12*AB$3+AB$53*$E12*AB$3,IF($A12+$H$3*29=AB$7,AB$50*$B12*AB$3+AB$51*$C12*AB$3+AB$52*$D12*AB$3+AB$53*$E12*AB$3,IF($A12+$H$3*30=AB$7,AB$50*$B12*AB$3+AB$51*$C12*AB$3+AB$52*$D12*AB$3+AB$53*$E12*AB$3,IF($A12+$H$3*31=AB$7,AB$50*$B12*AB$3+AB$51*$C12*AB$3+AB$52*$D12*AB$3+AB$53*$E12*AB$3,IF($A12+$H$3*32=AB$7,AB$50*$B12*AB$3+AB$51*$C12*AB$3+AB$52*$D12*AB$3+AB$53*$E12*AB$3,IF($A12+$H$3*33=AB$7,AB$50*$B12*AB$3+AB$51*$C12*AB$3+AB$52*$D12*AB$3+AB$53*$E12*AB$3,IF($A12+$H$3*34=AB$7,AB$50*$B12*AB$3+AB$51*$C12*AB$3+AB$52*$D12*AB$3+AB$53*$E12*AB$3,IF($A12+$H$3*35=AB$7,AB$50*$B12*AB$3+AB$51*$C12*AB$3+AB$52*$D12*AB$3+AB$53*$E12*AB$3,IF($A12+$H$3*36=AB$7,AB$50*$B12*AB$3+AB$51*$C12*AB$3+AB$52*$D12*AB$3+AB$53*$E12*AB$3,IF($A12+$H$3*37=AB$7,AB$50*$B12*AB$3+AB$51*$C12*AB$3+AB$52*$D12*AB$3+AB$53*$E12*AB$3,IF($A12+$H$3*38=AB$7,AB$50*$B12*AB$3+AB$51*$C12*AB$3+AB$52*$D12*AB$3+AB$53*$E12*AB$3,IF($A12+$H$3*39=AB$7,AB$50*$B12*AB$3+AB$51*$C12*AB$3+AB$52*$D12*AB$3+AB$53*$E12*AB$3,IF($A12+$H$3*40=AB$7,AB$50*$B12*AB$3+AB$51*$C12*AB$3+AB$52*$D12*AB$3+AB$53*$E12*AB$3,0)))))))))))))))))))))))))))))))))))))))))*Warranty!$AC$47</f>
        <v>10596.600547274487</v>
      </c>
      <c r="AC12" s="124">
        <f>IF($A12=AC$7,AC$50*$B12+AC$51*$C12+AC$52*$D12+AC$53*$E12,IF($A12+$H$3=AC$7,$A$5*$B12*AC$3+$B$5*$C12*AC$3+$C$5*$D12*AC$3+$D$5*$E12*AC$3,IF($A12+$H$3*2=AC$7,$A$5*$B12*AC$3+$B$5*$C12*AC$3+$C$5*$D12*AC$3+$D$5*$E12*AC$3,IF($A12+$H$3*3=AC$7,$A$5*$B12*AC$3+$B$5*$C12*AC$3+$C$5*$D12*AC$3+$D$5*$E12*AC$3,IF($A12+$H$3*4=AC$7,$A$5*$B12*AC$3+$B$5*$C12*AC$3+$C$5*$D12*AC$3+$D$5*$E12*AC$3,IF($A12+$H$3*5=AC$7,$A$5*$B12*AC$3+$B$5*$C12*AC$3+$C$5*$D12*AC$3+$D$5*$E12*AC$3,IF($A12+$H$3*6=AC$7,$A$5*$B12*AC$3+$B$5*$C12*AC$3+$C$5*$D12*AC$3+$D$5*$E12*AC$3,IF($A12+$H$3*7=AC$7,$A$5*$B12*AC$3+$B$5*$C12*AC$3+$C$5*$D12*AC$3+$D$5*$E12*AC$3,IF($A12+$H$3*8=AC$7,$A$5*$B12*AC$3+$B$5*$C12*AC$3+$C$5*$D12*AC$3+$D$5*$E12*AC$3,IF($A12+$H$3*9=AC$7,$A$5*$B12*AC$3+$B$5*$C12*AC$3+$C$5*$D12*AC$3+$D$5*$E12*AC$3,IF($A12+$H$3*10=AC$7,$A$5*$B12*AC$3+$B$5*$C12*AC$3+$C$5*$D12*AC$3+$D$5*$E12*AC$3,IF($A12+$H$3*11=AC$7,AC$56*$B12*AC$3+AC$57*$C12*AC$3+AC$58*$D12*AC$3+AC$59*$E12*AC$3,IF($A12+$H$3*12=AC$7,AC$56*$B12*AC$3+AC$57*$C12*AC$3+AC$58*$D12*AC$3+AC$59*$E12*AC$3,IF($A12+$H$3*13=AC$7,AC$56*$B12*AC$3+AC$57*$C12*AC$3+AC$58*$D12*AC$3+AC$59*$E12*AC$3,IF($A12+$H$3*14=AC$7,AC$56*$B12*AC$3+AC$57*$C12*AC$3+AC$58*$D12*AC$3+AC$59*$E12*AC$3,IF($A12+$H$3*15=AC$7,AC$56*$B12*AC$3+AC$57*$C12*AC$3+AC$58*$D12*AC$3+AC$59*$E12*AC$3,IF($A12+$H$3*16=AC$7,AC$61*$B12*AC$3+AC$62*$C12*AC$3+AC$63*$D12*AC$3+AC$64*$E12*AC$3,IF($A12+$H$3*17=AC$7,AC$61*$B12*AC$3+AC$62*$C12*AC$3+AC$63*$D12*AC$3+AC$64*$E12*AC$3,IF($A12+$H$3*18=AC$7,AC$61*$B12*AC$3+AC$62*$C12*AC$3+AC$63*$D12*AC$3+AC$64*$E12*AC$3,IF($A12+$H$3*19=AC$7,AC$61*$B12*AC$3+AC$62*$C12*AC$3+AC$63*$D12*AC$3+AC$64*$E12*AC$3,IF($A12+$H$3*20=AC$7,AC$61*$B12*AC$3+AC$62*$C12*AC$3+AC$63*$D12*AC$3+AC$64*$E12*AC$3,IF($A12+$H$3*21=AC$7,AC$50*$B12*AC$3+AC$51*$C12*AC$3+AC$52*$D12*AC$3+AC$53*$E12*AC$3,IF($A12+$H$3*22=AC$7,AC$50*$B12*AC$3+AC$51*$C12*AC$3+AC$52*$D12*AC$3+AC$53*$E12*AC$3,IF($A12+$H$3*23=AC$7,AC$50*$B12*AC$3+AC$51*$C12*AC$3+AC$52*$D12*AC$3+AC$53*$E12*AC$3,IF($A12+$H$3*24=AC$7,AC$50*$B12*AC$3+AC$51*$C12*AC$3+AC$52*$D12*AC$3+AC$53*$E12*AC$3,IF($A12+$H$3*25=AC$7,AC$50*$B12*AC$3+AC$51*$C12*AC$3+AC$52*$D12*AC$3+AC$53*$E12*AC$3,IF($A12+$H$3*26=AC$7,AC$50*$B12*AC$3+AC$51*$C12*AC$3+AC$52*$D12*AC$3+AC$53*$E12*AC$3,IF($A12+$H$3*27=AC$7,AC$50*$B12*AC$3+AC$51*$C12*AC$3+AC$52*$D12*AC$3+AC$53*$E12*AC$3,IF($A12+$H$3*28=AC$7,AC$50*$B12*AC$3+AC$51*$C12*AC$3+AC$52*$D12*AC$3+AC$53*$E12*AC$3,IF($A12+$H$3*29=AC$7,AC$50*$B12*AC$3+AC$51*$C12*AC$3+AC$52*$D12*AC$3+AC$53*$E12*AC$3,IF($A12+$H$3*30=AC$7,AC$50*$B12*AC$3+AC$51*$C12*AC$3+AC$52*$D12*AC$3+AC$53*$E12*AC$3,IF($A12+$H$3*31=AC$7,AC$50*$B12*AC$3+AC$51*$C12*AC$3+AC$52*$D12*AC$3+AC$53*$E12*AC$3,IF($A12+$H$3*32=AC$7,AC$50*$B12*AC$3+AC$51*$C12*AC$3+AC$52*$D12*AC$3+AC$53*$E12*AC$3,IF($A12+$H$3*33=AC$7,AC$50*$B12*AC$3+AC$51*$C12*AC$3+AC$52*$D12*AC$3+AC$53*$E12*AC$3,IF($A12+$H$3*34=AC$7,AC$50*$B12*AC$3+AC$51*$C12*AC$3+AC$52*$D12*AC$3+AC$53*$E12*AC$3,IF($A12+$H$3*35=AC$7,AC$50*$B12*AC$3+AC$51*$C12*AC$3+AC$52*$D12*AC$3+AC$53*$E12*AC$3,IF($A12+$H$3*36=AC$7,AC$50*$B12*AC$3+AC$51*$C12*AC$3+AC$52*$D12*AC$3+AC$53*$E12*AC$3,IF($A12+$H$3*37=AC$7,AC$50*$B12*AC$3+AC$51*$C12*AC$3+AC$52*$D12*AC$3+AC$53*$E12*AC$3,IF($A12+$H$3*38=AC$7,AC$50*$B12*AC$3+AC$51*$C12*AC$3+AC$52*$D12*AC$3+AC$53*$E12*AC$3,IF($A12+$H$3*39=AC$7,AC$50*$B12*AC$3+AC$51*$C12*AC$3+AC$52*$D12*AC$3+AC$53*$E12*AC$3,IF($A12+$H$3*40=AC$7,AC$50*$B12*AC$3+AC$51*$C12*AC$3+AC$52*$D12*AC$3+AC$53*$E12*AC$3,0)))))))))))))))))))))))))))))))))))))))))*Warranty!$AC$47</f>
        <v>10596.600547274487</v>
      </c>
      <c r="AD12" s="124">
        <f>IF($A12=AD$7,AD$50*$B12+AD$51*$C12+AD$52*$D12+AD$53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$56*$B12*AD$3+AD$57*$C12*AD$3+AD$58*$D12*AD$3+AD$59*$E12*AD$3,IF($A12+$H$3*12=AD$7,AD$56*$B12*AD$3+AD$57*$C12*AD$3+AD$58*$D12*AD$3+AD$59*$E12*AD$3,IF($A12+$H$3*13=AD$7,AD$56*$B12*AD$3+AD$57*$C12*AD$3+AD$58*$D12*AD$3+AD$59*$E12*AD$3,IF($A12+$H$3*14=AD$7,AD$56*$B12*AD$3+AD$57*$C12*AD$3+AD$58*$D12*AD$3+AD$59*$E12*AD$3,IF($A12+$H$3*15=AD$7,AD$56*$B12*AD$3+AD$57*$C12*AD$3+AD$58*$D12*AD$3+AD$59*$E12*AD$3,IF($A12+$H$3*16=AD$7,AD$61*$B12*AD$3+AD$62*$C12*AD$3+AD$63*$D12*AD$3+AD$64*$E12*AD$3,IF($A12+$H$3*17=AD$7,AD$61*$B12*AD$3+AD$62*$C12*AD$3+AD$63*$D12*AD$3+AD$64*$E12*AD$3,IF($A12+$H$3*18=AD$7,AD$61*$B12*AD$3+AD$62*$C12*AD$3+AD$63*$D12*AD$3+AD$64*$E12*AD$3,IF($A12+$H$3*19=AD$7,AD$61*$B12*AD$3+AD$62*$C12*AD$3+AD$63*$D12*AD$3+AD$64*$E12*AD$3,IF($A12+$H$3*20=AD$7,AD$61*$B12*AD$3+AD$62*$C12*AD$3+AD$63*$D12*AD$3+AD$64*$E12*AD$3,IF($A12+$H$3*21=AD$7,AD$50*$B12*AD$3+AD$51*$C12*AD$3+AD$52*$D12*AD$3+AD$53*$E12*AD$3,IF($A12+$H$3*22=AD$7,AD$50*$B12*AD$3+AD$51*$C12*AD$3+AD$52*$D12*AD$3+AD$53*$E12*AD$3,IF($A12+$H$3*23=AD$7,AD$50*$B12*AD$3+AD$51*$C12*AD$3+AD$52*$D12*AD$3+AD$53*$E12*AD$3,IF($A12+$H$3*24=AD$7,AD$50*$B12*AD$3+AD$51*$C12*AD$3+AD$52*$D12*AD$3+AD$53*$E12*AD$3,IF($A12+$H$3*25=AD$7,AD$50*$B12*AD$3+AD$51*$C12*AD$3+AD$52*$D12*AD$3+AD$53*$E12*AD$3,IF($A12+$H$3*26=AD$7,AD$50*$B12*AD$3+AD$51*$C12*AD$3+AD$52*$D12*AD$3+AD$53*$E12*AD$3,IF($A12+$H$3*27=AD$7,AD$50*$B12*AD$3+AD$51*$C12*AD$3+AD$52*$D12*AD$3+AD$53*$E12*AD$3,IF($A12+$H$3*28=AD$7,AD$50*$B12*AD$3+AD$51*$C12*AD$3+AD$52*$D12*AD$3+AD$53*$E12*AD$3,IF($A12+$H$3*29=AD$7,AD$50*$B12*AD$3+AD$51*$C12*AD$3+AD$52*$D12*AD$3+AD$53*$E12*AD$3,IF($A12+$H$3*30=AD$7,AD$50*$B12*AD$3+AD$51*$C12*AD$3+AD$52*$D12*AD$3+AD$53*$E12*AD$3,IF($A12+$H$3*31=AD$7,AD$50*$B12*AD$3+AD$51*$C12*AD$3+AD$52*$D12*AD$3+AD$53*$E12*AD$3,IF($A12+$H$3*32=AD$7,AD$50*$B12*AD$3+AD$51*$C12*AD$3+AD$52*$D12*AD$3+AD$53*$E12*AD$3,IF($A12+$H$3*33=AD$7,AD$50*$B12*AD$3+AD$51*$C12*AD$3+AD$52*$D12*AD$3+AD$53*$E12*AD$3,IF($A12+$H$3*34=AD$7,AD$50*$B12*AD$3+AD$51*$C12*AD$3+AD$52*$D12*AD$3+AD$53*$E12*AD$3,IF($A12+$H$3*35=AD$7,AD$50*$B12*AD$3+AD$51*$C12*AD$3+AD$52*$D12*AD$3+AD$53*$E12*AD$3,IF($A12+$H$3*36=AD$7,AD$50*$B12*AD$3+AD$51*$C12*AD$3+AD$52*$D12*AD$3+AD$53*$E12*AD$3,IF($A12+$H$3*37=AD$7,AD$50*$B12*AD$3+AD$51*$C12*AD$3+AD$52*$D12*AD$3+AD$53*$E12*AD$3,IF($A12+$H$3*38=AD$7,AD$50*$B12*AD$3+AD$51*$C12*AD$3+AD$52*$D12*AD$3+AD$53*$E12*AD$3,IF($A12+$H$3*39=AD$7,AD$50*$B12*AD$3+AD$51*$C12*AD$3+AD$52*$D12*AD$3+AD$53*$E12*AD$3,IF($A12+$H$3*40=AD$7,AD$50*$B12*AD$3+AD$51*$C12*AD$3+AD$52*$D12*AD$3+AD$53*$E12*AD$3,0)))))))))))))))))))))))))))))))))))))))))*Warranty!$AC$47</f>
        <v>10596.600547274487</v>
      </c>
      <c r="AE12" s="124">
        <f>IF($A12=AE$7,AE$50*$B12+AE$51*$C12+AE$52*$D12+AE$53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$56*$B12*AE$3+AE$57*$C12*AE$3+AE$58*$D12*AE$3+AE$59*$E12*AE$3,IF($A12+$H$3*12=AE$7,AE$56*$B12*AE$3+AE$57*$C12*AE$3+AE$58*$D12*AE$3+AE$59*$E12*AE$3,IF($A12+$H$3*13=AE$7,AE$56*$B12*AE$3+AE$57*$C12*AE$3+AE$58*$D12*AE$3+AE$59*$E12*AE$3,IF($A12+$H$3*14=AE$7,AE$56*$B12*AE$3+AE$57*$C12*AE$3+AE$58*$D12*AE$3+AE$59*$E12*AE$3,IF($A12+$H$3*15=AE$7,AE$56*$B12*AE$3+AE$57*$C12*AE$3+AE$58*$D12*AE$3+AE$59*$E12*AE$3,IF($A12+$H$3*16=AE$7,AE$61*$B12*AE$3+AE$62*$C12*AE$3+AE$63*$D12*AE$3+AE$64*$E12*AE$3,IF($A12+$H$3*17=AE$7,AE$61*$B12*AE$3+AE$62*$C12*AE$3+AE$63*$D12*AE$3+AE$64*$E12*AE$3,IF($A12+$H$3*18=AE$7,AE$61*$B12*AE$3+AE$62*$C12*AE$3+AE$63*$D12*AE$3+AE$64*$E12*AE$3,IF($A12+$H$3*19=AE$7,AE$61*$B12*AE$3+AE$62*$C12*AE$3+AE$63*$D12*AE$3+AE$64*$E12*AE$3,IF($A12+$H$3*20=AE$7,AE$61*$B12*AE$3+AE$62*$C12*AE$3+AE$63*$D12*AE$3+AE$64*$E12*AE$3,IF($A12+$H$3*21=AE$7,AE$50*$B12*AE$3+AE$51*$C12*AE$3+AE$52*$D12*AE$3+AE$53*$E12*AE$3,IF($A12+$H$3*22=AE$7,AE$50*$B12*AE$3+AE$51*$C12*AE$3+AE$52*$D12*AE$3+AE$53*$E12*AE$3,IF($A12+$H$3*23=AE$7,AE$50*$B12*AE$3+AE$51*$C12*AE$3+AE$52*$D12*AE$3+AE$53*$E12*AE$3,IF($A12+$H$3*24=AE$7,AE$50*$B12*AE$3+AE$51*$C12*AE$3+AE$52*$D12*AE$3+AE$53*$E12*AE$3,IF($A12+$H$3*25=AE$7,AE$50*$B12*AE$3+AE$51*$C12*AE$3+AE$52*$D12*AE$3+AE$53*$E12*AE$3,IF($A12+$H$3*26=AE$7,AE$50*$B12*AE$3+AE$51*$C12*AE$3+AE$52*$D12*AE$3+AE$53*$E12*AE$3,IF($A12+$H$3*27=AE$7,AE$50*$B12*AE$3+AE$51*$C12*AE$3+AE$52*$D12*AE$3+AE$53*$E12*AE$3,IF($A12+$H$3*28=AE$7,AE$50*$B12*AE$3+AE$51*$C12*AE$3+AE$52*$D12*AE$3+AE$53*$E12*AE$3,IF($A12+$H$3*29=AE$7,AE$50*$B12*AE$3+AE$51*$C12*AE$3+AE$52*$D12*AE$3+AE$53*$E12*AE$3,IF($A12+$H$3*30=AE$7,AE$50*$B12*AE$3+AE$51*$C12*AE$3+AE$52*$D12*AE$3+AE$53*$E12*AE$3,IF($A12+$H$3*31=AE$7,AE$50*$B12*AE$3+AE$51*$C12*AE$3+AE$52*$D12*AE$3+AE$53*$E12*AE$3,IF($A12+$H$3*32=AE$7,AE$50*$B12*AE$3+AE$51*$C12*AE$3+AE$52*$D12*AE$3+AE$53*$E12*AE$3,IF($A12+$H$3*33=AE$7,AE$50*$B12*AE$3+AE$51*$C12*AE$3+AE$52*$D12*AE$3+AE$53*$E12*AE$3,IF($A12+$H$3*34=AE$7,AE$50*$B12*AE$3+AE$51*$C12*AE$3+AE$52*$D12*AE$3+AE$53*$E12*AE$3,IF($A12+$H$3*35=AE$7,AE$50*$B12*AE$3+AE$51*$C12*AE$3+AE$52*$D12*AE$3+AE$53*$E12*AE$3,IF($A12+$H$3*36=AE$7,AE$50*$B12*AE$3+AE$51*$C12*AE$3+AE$52*$D12*AE$3+AE$53*$E12*AE$3,IF($A12+$H$3*37=AE$7,AE$50*$B12*AE$3+AE$51*$C12*AE$3+AE$52*$D12*AE$3+AE$53*$E12*AE$3,IF($A12+$H$3*38=AE$7,AE$50*$B12*AE$3+AE$51*$C12*AE$3+AE$52*$D12*AE$3+AE$53*$E12*AE$3,IF($A12+$H$3*39=AE$7,AE$50*$B12*AE$3+AE$51*$C12*AE$3+AE$52*$D12*AE$3+AE$53*$E12*AE$3,IF($A12+$H$3*40=AE$7,AE$50*$B12*AE$3+AE$51*$C12*AE$3+AE$52*$D12*AE$3+AE$53*$E12*AE$3,0)))))))))))))))))))))))))))))))))))))))))*Warranty!$AC$47</f>
        <v>10596.600547274487</v>
      </c>
      <c r="AF12" s="124">
        <f>IF($A12=AF$7,AF$50*$B12+AF$51*$C12+AF$52*$D12+AF$53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$56*$B12*AF$3+AF$57*$C12*AF$3+AF$58*$D12*AF$3+AF$59*$E12*AF$3,IF($A12+$H$3*12=AF$7,AF$56*$B12*AF$3+AF$57*$C12*AF$3+AF$58*$D12*AF$3+AF$59*$E12*AF$3,IF($A12+$H$3*13=AF$7,AF$56*$B12*AF$3+AF$57*$C12*AF$3+AF$58*$D12*AF$3+AF$59*$E12*AF$3,IF($A12+$H$3*14=AF$7,AF$56*$B12*AF$3+AF$57*$C12*AF$3+AF$58*$D12*AF$3+AF$59*$E12*AF$3,IF($A12+$H$3*15=AF$7,AF$56*$B12*AF$3+AF$57*$C12*AF$3+AF$58*$D12*AF$3+AF$59*$E12*AF$3,IF($A12+$H$3*16=AF$7,AF$61*$B12*AF$3+AF$62*$C12*AF$3+AF$63*$D12*AF$3+AF$64*$E12*AF$3,IF($A12+$H$3*17=AF$7,AF$61*$B12*AF$3+AF$62*$C12*AF$3+AF$63*$D12*AF$3+AF$64*$E12*AF$3,IF($A12+$H$3*18=AF$7,AF$61*$B12*AF$3+AF$62*$C12*AF$3+AF$63*$D12*AF$3+AF$64*$E12*AF$3,IF($A12+$H$3*19=AF$7,AF$61*$B12*AF$3+AF$62*$C12*AF$3+AF$63*$D12*AF$3+AF$64*$E12*AF$3,IF($A12+$H$3*20=AF$7,AF$61*$B12*AF$3+AF$62*$C12*AF$3+AF$63*$D12*AF$3+AF$64*$E12*AF$3,IF($A12+$H$3*21=AF$7,AF$50*$B12*AF$3+AF$51*$C12*AF$3+AF$52*$D12*AF$3+AF$53*$E12*AF$3,IF($A12+$H$3*22=AF$7,AF$50*$B12*AF$3+AF$51*$C12*AF$3+AF$52*$D12*AF$3+AF$53*$E12*AF$3,IF($A12+$H$3*23=AF$7,AF$50*$B12*AF$3+AF$51*$C12*AF$3+AF$52*$D12*AF$3+AF$53*$E12*AF$3,IF($A12+$H$3*24=AF$7,AF$50*$B12*AF$3+AF$51*$C12*AF$3+AF$52*$D12*AF$3+AF$53*$E12*AF$3,IF($A12+$H$3*25=AF$7,AF$50*$B12*AF$3+AF$51*$C12*AF$3+AF$52*$D12*AF$3+AF$53*$E12*AF$3,IF($A12+$H$3*26=AF$7,AF$50*$B12*AF$3+AF$51*$C12*AF$3+AF$52*$D12*AF$3+AF$53*$E12*AF$3,IF($A12+$H$3*27=AF$7,AF$50*$B12*AF$3+AF$51*$C12*AF$3+AF$52*$D12*AF$3+AF$53*$E12*AF$3,IF($A12+$H$3*28=AF$7,AF$50*$B12*AF$3+AF$51*$C12*AF$3+AF$52*$D12*AF$3+AF$53*$E12*AF$3,IF($A12+$H$3*29=AF$7,AF$50*$B12*AF$3+AF$51*$C12*AF$3+AF$52*$D12*AF$3+AF$53*$E12*AF$3,IF($A12+$H$3*30=AF$7,AF$50*$B12*AF$3+AF$51*$C12*AF$3+AF$52*$D12*AF$3+AF$53*$E12*AF$3,IF($A12+$H$3*31=AF$7,AF$50*$B12*AF$3+AF$51*$C12*AF$3+AF$52*$D12*AF$3+AF$53*$E12*AF$3,IF($A12+$H$3*32=AF$7,AF$50*$B12*AF$3+AF$51*$C12*AF$3+AF$52*$D12*AF$3+AF$53*$E12*AF$3,IF($A12+$H$3*33=AF$7,AF$50*$B12*AF$3+AF$51*$C12*AF$3+AF$52*$D12*AF$3+AF$53*$E12*AF$3,IF($A12+$H$3*34=AF$7,AF$50*$B12*AF$3+AF$51*$C12*AF$3+AF$52*$D12*AF$3+AF$53*$E12*AF$3,IF($A12+$H$3*35=AF$7,AF$50*$B12*AF$3+AF$51*$C12*AF$3+AF$52*$D12*AF$3+AF$53*$E12*AF$3,IF($A12+$H$3*36=AF$7,AF$50*$B12*AF$3+AF$51*$C12*AF$3+AF$52*$D12*AF$3+AF$53*$E12*AF$3,IF($A12+$H$3*37=AF$7,AF$50*$B12*AF$3+AF$51*$C12*AF$3+AF$52*$D12*AF$3+AF$53*$E12*AF$3,IF($A12+$H$3*38=AF$7,AF$50*$B12*AF$3+AF$51*$C12*AF$3+AF$52*$D12*AF$3+AF$53*$E12*AF$3,IF($A12+$H$3*39=AF$7,AF$50*$B12*AF$3+AF$51*$C12*AF$3+AF$52*$D12*AF$3+AF$53*$E12*AF$3,IF($A12+$H$3*40=AF$7,AF$50*$B12*AF$3+AF$51*$C12*AF$3+AF$52*$D12*AF$3+AF$53*$E12*AF$3,0)))))))))))))))))))))))))))))))))))))))))*Warranty!$AC$47</f>
        <v>10596.600547274487</v>
      </c>
      <c r="AG12" s="124">
        <f>IF($A12=AG$7,AG$50*$B12+AG$51*$C12+AG$52*$D12+AG$53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$56*$B12*AG$3+AG$57*$C12*AG$3+AG$58*$D12*AG$3+AG$59*$E12*AG$3,IF($A12+$H$3*12=AG$7,AG$56*$B12*AG$3+AG$57*$C12*AG$3+AG$58*$D12*AG$3+AG$59*$E12*AG$3,IF($A12+$H$3*13=AG$7,AG$56*$B12*AG$3+AG$57*$C12*AG$3+AG$58*$D12*AG$3+AG$59*$E12*AG$3,IF($A12+$H$3*14=AG$7,AG$56*$B12*AG$3+AG$57*$C12*AG$3+AG$58*$D12*AG$3+AG$59*$E12*AG$3,IF($A12+$H$3*15=AG$7,AG$56*$B12*AG$3+AG$57*$C12*AG$3+AG$58*$D12*AG$3+AG$59*$E12*AG$3,IF($A12+$H$3*16=AG$7,AG$61*$B12*AG$3+AG$62*$C12*AG$3+AG$63*$D12*AG$3+AG$64*$E12*AG$3,IF($A12+$H$3*17=AG$7,AG$61*$B12*AG$3+AG$62*$C12*AG$3+AG$63*$D12*AG$3+AG$64*$E12*AG$3,IF($A12+$H$3*18=AG$7,AG$61*$B12*AG$3+AG$62*$C12*AG$3+AG$63*$D12*AG$3+AG$64*$E12*AG$3,IF($A12+$H$3*19=AG$7,AG$61*$B12*AG$3+AG$62*$C12*AG$3+AG$63*$D12*AG$3+AG$64*$E12*AG$3,IF($A12+$H$3*20=AG$7,AG$61*$B12*AG$3+AG$62*$C12*AG$3+AG$63*$D12*AG$3+AG$64*$E12*AG$3,IF($A12+$H$3*21=AG$7,AG$50*$B12*AG$3+AG$51*$C12*AG$3+AG$52*$D12*AG$3+AG$53*$E12*AG$3,IF($A12+$H$3*22=AG$7,AG$50*$B12*AG$3+AG$51*$C12*AG$3+AG$52*$D12*AG$3+AG$53*$E12*AG$3,IF($A12+$H$3*23=AG$7,AG$50*$B12*AG$3+AG$51*$C12*AG$3+AG$52*$D12*AG$3+AG$53*$E12*AG$3,IF($A12+$H$3*24=AG$7,AG$50*$B12*AG$3+AG$51*$C12*AG$3+AG$52*$D12*AG$3+AG$53*$E12*AG$3,IF($A12+$H$3*25=AG$7,AG$50*$B12*AG$3+AG$51*$C12*AG$3+AG$52*$D12*AG$3+AG$53*$E12*AG$3,IF($A12+$H$3*26=AG$7,AG$50*$B12*AG$3+AG$51*$C12*AG$3+AG$52*$D12*AG$3+AG$53*$E12*AG$3,IF($A12+$H$3*27=AG$7,AG$50*$B12*AG$3+AG$51*$C12*AG$3+AG$52*$D12*AG$3+AG$53*$E12*AG$3,IF($A12+$H$3*28=AG$7,AG$50*$B12*AG$3+AG$51*$C12*AG$3+AG$52*$D12*AG$3+AG$53*$E12*AG$3,IF($A12+$H$3*29=AG$7,AG$50*$B12*AG$3+AG$51*$C12*AG$3+AG$52*$D12*AG$3+AG$53*$E12*AG$3,IF($A12+$H$3*30=AG$7,AG$50*$B12*AG$3+AG$51*$C12*AG$3+AG$52*$D12*AG$3+AG$53*$E12*AG$3,IF($A12+$H$3*31=AG$7,AG$50*$B12*AG$3+AG$51*$C12*AG$3+AG$52*$D12*AG$3+AG$53*$E12*AG$3,IF($A12+$H$3*32=AG$7,AG$50*$B12*AG$3+AG$51*$C12*AG$3+AG$52*$D12*AG$3+AG$53*$E12*AG$3,IF($A12+$H$3*33=AG$7,AG$50*$B12*AG$3+AG$51*$C12*AG$3+AG$52*$D12*AG$3+AG$53*$E12*AG$3,IF($A12+$H$3*34=AG$7,AG$50*$B12*AG$3+AG$51*$C12*AG$3+AG$52*$D12*AG$3+AG$53*$E12*AG$3,IF($A12+$H$3*35=AG$7,AG$50*$B12*AG$3+AG$51*$C12*AG$3+AG$52*$D12*AG$3+AG$53*$E12*AG$3,IF($A12+$H$3*36=AG$7,AG$50*$B12*AG$3+AG$51*$C12*AG$3+AG$52*$D12*AG$3+AG$53*$E12*AG$3,IF($A12+$H$3*37=AG$7,AG$50*$B12*AG$3+AG$51*$C12*AG$3+AG$52*$D12*AG$3+AG$53*$E12*AG$3,IF($A12+$H$3*38=AG$7,AG$50*$B12*AG$3+AG$51*$C12*AG$3+AG$52*$D12*AG$3+AG$53*$E12*AG$3,IF($A12+$H$3*39=AG$7,AG$50*$B12*AG$3+AG$51*$C12*AG$3+AG$52*$D12*AG$3+AG$53*$E12*AG$3,IF($A12+$H$3*40=AG$7,AG$50*$B12*AG$3+AG$51*$C12*AG$3+AG$52*$D12*AG$3+AG$53*$E12*AG$3,0)))))))))))))))))))))))))))))))))))))))))*Warranty!$AD$47</f>
        <v>10857.439945361242</v>
      </c>
      <c r="AH12" s="124">
        <f>IF($A12=AH$7,AH$50*$B12+AH$51*$C12+AH$52*$D12+AH$53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$56*$B12*AH$3+AH$57*$C12*AH$3+AH$58*$D12*AH$3+AH$59*$E12*AH$3,IF($A12+$H$3*12=AH$7,AH$56*$B12*AH$3+AH$57*$C12*AH$3+AH$58*$D12*AH$3+AH$59*$E12*AH$3,IF($A12+$H$3*13=AH$7,AH$56*$B12*AH$3+AH$57*$C12*AH$3+AH$58*$D12*AH$3+AH$59*$E12*AH$3,IF($A12+$H$3*14=AH$7,AH$56*$B12*AH$3+AH$57*$C12*AH$3+AH$58*$D12*AH$3+AH$59*$E12*AH$3,IF($A12+$H$3*15=AH$7,AH$56*$B12*AH$3+AH$57*$C12*AH$3+AH$58*$D12*AH$3+AH$59*$E12*AH$3,IF($A12+$H$3*16=AH$7,AH$61*$B12*AH$3+AH$62*$C12*AH$3+AH$63*$D12*AH$3+AH$64*$E12*AH$3,IF($A12+$H$3*17=AH$7,AH$61*$B12*AH$3+AH$62*$C12*AH$3+AH$63*$D12*AH$3+AH$64*$E12*AH$3,IF($A12+$H$3*18=AH$7,AH$61*$B12*AH$3+AH$62*$C12*AH$3+AH$63*$D12*AH$3+AH$64*$E12*AH$3,IF($A12+$H$3*19=AH$7,AH$61*$B12*AH$3+AH$62*$C12*AH$3+AH$63*$D12*AH$3+AH$64*$E12*AH$3,IF($A12+$H$3*20=AH$7,AH$61*$B12*AH$3+AH$62*$C12*AH$3+AH$63*$D12*AH$3+AH$64*$E12*AH$3,IF($A12+$H$3*21=AH$7,AH$50*$B12*AH$3+AH$51*$C12*AH$3+AH$52*$D12*AH$3+AH$53*$E12*AH$3,IF($A12+$H$3*22=AH$7,AH$50*$B12*AH$3+AH$51*$C12*AH$3+AH$52*$D12*AH$3+AH$53*$E12*AH$3,IF($A12+$H$3*23=AH$7,AH$50*$B12*AH$3+AH$51*$C12*AH$3+AH$52*$D12*AH$3+AH$53*$E12*AH$3,IF($A12+$H$3*24=AH$7,AH$50*$B12*AH$3+AH$51*$C12*AH$3+AH$52*$D12*AH$3+AH$53*$E12*AH$3,IF($A12+$H$3*25=AH$7,AH$50*$B12*AH$3+AH$51*$C12*AH$3+AH$52*$D12*AH$3+AH$53*$E12*AH$3,IF($A12+$H$3*26=AH$7,AH$50*$B12*AH$3+AH$51*$C12*AH$3+AH$52*$D12*AH$3+AH$53*$E12*AH$3,IF($A12+$H$3*27=AH$7,AH$50*$B12*AH$3+AH$51*$C12*AH$3+AH$52*$D12*AH$3+AH$53*$E12*AH$3,IF($A12+$H$3*28=AH$7,AH$50*$B12*AH$3+AH$51*$C12*AH$3+AH$52*$D12*AH$3+AH$53*$E12*AH$3,IF($A12+$H$3*29=AH$7,AH$50*$B12*AH$3+AH$51*$C12*AH$3+AH$52*$D12*AH$3+AH$53*$E12*AH$3,IF($A12+$H$3*30=AH$7,AH$50*$B12*AH$3+AH$51*$C12*AH$3+AH$52*$D12*AH$3+AH$53*$E12*AH$3,IF($A12+$H$3*31=AH$7,AH$50*$B12*AH$3+AH$51*$C12*AH$3+AH$52*$D12*AH$3+AH$53*$E12*AH$3,IF($A12+$H$3*32=AH$7,AH$50*$B12*AH$3+AH$51*$C12*AH$3+AH$52*$D12*AH$3+AH$53*$E12*AH$3,IF($A12+$H$3*33=AH$7,AH$50*$B12*AH$3+AH$51*$C12*AH$3+AH$52*$D12*AH$3+AH$53*$E12*AH$3,IF($A12+$H$3*34=AH$7,AH$50*$B12*AH$3+AH$51*$C12*AH$3+AH$52*$D12*AH$3+AH$53*$E12*AH$3,IF($A12+$H$3*35=AH$7,AH$50*$B12*AH$3+AH$51*$C12*AH$3+AH$52*$D12*AH$3+AH$53*$E12*AH$3,IF($A12+$H$3*36=AH$7,AH$50*$B12*AH$3+AH$51*$C12*AH$3+AH$52*$D12*AH$3+AH$53*$E12*AH$3,IF($A12+$H$3*37=AH$7,AH$50*$B12*AH$3+AH$51*$C12*AH$3+AH$52*$D12*AH$3+AH$53*$E12*AH$3,IF($A12+$H$3*38=AH$7,AH$50*$B12*AH$3+AH$51*$C12*AH$3+AH$52*$D12*AH$3+AH$53*$E12*AH$3,IF($A12+$H$3*39=AH$7,AH$50*$B12*AH$3+AH$51*$C12*AH$3+AH$52*$D12*AH$3+AH$53*$E12*AH$3,IF($A12+$H$3*40=AH$7,AH$50*$B12*AH$3+AH$51*$C12*AH$3+AH$52*$D12*AH$3+AH$53*$E12*AH$3,0)))))))))))))))))))))))))))))))))))))))))*Warranty!$AD$47</f>
        <v>10857.439945361242</v>
      </c>
      <c r="AI12" s="124">
        <f>IF($A12=AI$7,AI$50*$B12+AI$51*$C12+AI$52*$D12+AI$53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$56*$B12*AI$3+AI$57*$C12*AI$3+AI$58*$D12*AI$3+AI$59*$E12*AI$3,IF($A12+$H$3*12=AI$7,AI$56*$B12*AI$3+AI$57*$C12*AI$3+AI$58*$D12*AI$3+AI$59*$E12*AI$3,IF($A12+$H$3*13=AI$7,AI$56*$B12*AI$3+AI$57*$C12*AI$3+AI$58*$D12*AI$3+AI$59*$E12*AI$3,IF($A12+$H$3*14=AI$7,AI$56*$B12*AI$3+AI$57*$C12*AI$3+AI$58*$D12*AI$3+AI$59*$E12*AI$3,IF($A12+$H$3*15=AI$7,AI$56*$B12*AI$3+AI$57*$C12*AI$3+AI$58*$D12*AI$3+AI$59*$E12*AI$3,IF($A12+$H$3*16=AI$7,AI$61*$B12*AI$3+AI$62*$C12*AI$3+AI$63*$D12*AI$3+AI$64*$E12*AI$3,IF($A12+$H$3*17=AI$7,AI$61*$B12*AI$3+AI$62*$C12*AI$3+AI$63*$D12*AI$3+AI$64*$E12*AI$3,IF($A12+$H$3*18=AI$7,AI$61*$B12*AI$3+AI$62*$C12*AI$3+AI$63*$D12*AI$3+AI$64*$E12*AI$3,IF($A12+$H$3*19=AI$7,AI$61*$B12*AI$3+AI$62*$C12*AI$3+AI$63*$D12*AI$3+AI$64*$E12*AI$3,IF($A12+$H$3*20=AI$7,AI$61*$B12*AI$3+AI$62*$C12*AI$3+AI$63*$D12*AI$3+AI$64*$E12*AI$3,IF($A12+$H$3*21=AI$7,AI$50*$B12*AI$3+AI$51*$C12*AI$3+AI$52*$D12*AI$3+AI$53*$E12*AI$3,IF($A12+$H$3*22=AI$7,AI$50*$B12*AI$3+AI$51*$C12*AI$3+AI$52*$D12*AI$3+AI$53*$E12*AI$3,IF($A12+$H$3*23=AI$7,AI$50*$B12*AI$3+AI$51*$C12*AI$3+AI$52*$D12*AI$3+AI$53*$E12*AI$3,IF($A12+$H$3*24=AI$7,AI$50*$B12*AI$3+AI$51*$C12*AI$3+AI$52*$D12*AI$3+AI$53*$E12*AI$3,IF($A12+$H$3*25=AI$7,AI$50*$B12*AI$3+AI$51*$C12*AI$3+AI$52*$D12*AI$3+AI$53*$E12*AI$3,IF($A12+$H$3*26=AI$7,AI$50*$B12*AI$3+AI$51*$C12*AI$3+AI$52*$D12*AI$3+AI$53*$E12*AI$3,IF($A12+$H$3*27=AI$7,AI$50*$B12*AI$3+AI$51*$C12*AI$3+AI$52*$D12*AI$3+AI$53*$E12*AI$3,IF($A12+$H$3*28=AI$7,AI$50*$B12*AI$3+AI$51*$C12*AI$3+AI$52*$D12*AI$3+AI$53*$E12*AI$3,IF($A12+$H$3*29=AI$7,AI$50*$B12*AI$3+AI$51*$C12*AI$3+AI$52*$D12*AI$3+AI$53*$E12*AI$3,IF($A12+$H$3*30=AI$7,AI$50*$B12*AI$3+AI$51*$C12*AI$3+AI$52*$D12*AI$3+AI$53*$E12*AI$3,IF($A12+$H$3*31=AI$7,AI$50*$B12*AI$3+AI$51*$C12*AI$3+AI$52*$D12*AI$3+AI$53*$E12*AI$3,IF($A12+$H$3*32=AI$7,AI$50*$B12*AI$3+AI$51*$C12*AI$3+AI$52*$D12*AI$3+AI$53*$E12*AI$3,IF($A12+$H$3*33=AI$7,AI$50*$B12*AI$3+AI$51*$C12*AI$3+AI$52*$D12*AI$3+AI$53*$E12*AI$3,IF($A12+$H$3*34=AI$7,AI$50*$B12*AI$3+AI$51*$C12*AI$3+AI$52*$D12*AI$3+AI$53*$E12*AI$3,IF($A12+$H$3*35=AI$7,AI$50*$B12*AI$3+AI$51*$C12*AI$3+AI$52*$D12*AI$3+AI$53*$E12*AI$3,IF($A12+$H$3*36=AI$7,AI$50*$B12*AI$3+AI$51*$C12*AI$3+AI$52*$D12*AI$3+AI$53*$E12*AI$3,IF($A12+$H$3*37=AI$7,AI$50*$B12*AI$3+AI$51*$C12*AI$3+AI$52*$D12*AI$3+AI$53*$E12*AI$3,IF($A12+$H$3*38=AI$7,AI$50*$B12*AI$3+AI$51*$C12*AI$3+AI$52*$D12*AI$3+AI$53*$E12*AI$3,IF($A12+$H$3*39=AI$7,AI$50*$B12*AI$3+AI$51*$C12*AI$3+AI$52*$D12*AI$3+AI$53*$E12*AI$3,IF($A12+$H$3*40=AI$7,AI$50*$B12*AI$3+AI$51*$C12*AI$3+AI$52*$D12*AI$3+AI$53*$E12*AI$3,0)))))))))))))))))))))))))))))))))))))))))*Warranty!$AD$47</f>
        <v>10857.439945361242</v>
      </c>
      <c r="AJ12" s="124">
        <f>IF($A12=AJ$7,AJ$50*$B12+AJ$51*$C12+AJ$52*$D12+AJ$53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$56*$B12*AJ$3+AJ$57*$C12*AJ$3+AJ$58*$D12*AJ$3+AJ$59*$E12*AJ$3,IF($A12+$H$3*12=AJ$7,AJ$56*$B12*AJ$3+AJ$57*$C12*AJ$3+AJ$58*$D12*AJ$3+AJ$59*$E12*AJ$3,IF($A12+$H$3*13=AJ$7,AJ$56*$B12*AJ$3+AJ$57*$C12*AJ$3+AJ$58*$D12*AJ$3+AJ$59*$E12*AJ$3,IF($A12+$H$3*14=AJ$7,AJ$56*$B12*AJ$3+AJ$57*$C12*AJ$3+AJ$58*$D12*AJ$3+AJ$59*$E12*AJ$3,IF($A12+$H$3*15=AJ$7,AJ$56*$B12*AJ$3+AJ$57*$C12*AJ$3+AJ$58*$D12*AJ$3+AJ$59*$E12*AJ$3,IF($A12+$H$3*16=AJ$7,AJ$61*$B12*AJ$3+AJ$62*$C12*AJ$3+AJ$63*$D12*AJ$3+AJ$64*$E12*AJ$3,IF($A12+$H$3*17=AJ$7,AJ$61*$B12*AJ$3+AJ$62*$C12*AJ$3+AJ$63*$D12*AJ$3+AJ$64*$E12*AJ$3,IF($A12+$H$3*18=AJ$7,AJ$61*$B12*AJ$3+AJ$62*$C12*AJ$3+AJ$63*$D12*AJ$3+AJ$64*$E12*AJ$3,IF($A12+$H$3*19=AJ$7,AJ$61*$B12*AJ$3+AJ$62*$C12*AJ$3+AJ$63*$D12*AJ$3+AJ$64*$E12*AJ$3,IF($A12+$H$3*20=AJ$7,AJ$61*$B12*AJ$3+AJ$62*$C12*AJ$3+AJ$63*$D12*AJ$3+AJ$64*$E12*AJ$3,IF($A12+$H$3*21=AJ$7,AJ$50*$B12*AJ$3+AJ$51*$C12*AJ$3+AJ$52*$D12*AJ$3+AJ$53*$E12*AJ$3,IF($A12+$H$3*22=AJ$7,AJ$50*$B12*AJ$3+AJ$51*$C12*AJ$3+AJ$52*$D12*AJ$3+AJ$53*$E12*AJ$3,IF($A12+$H$3*23=AJ$7,AJ$50*$B12*AJ$3+AJ$51*$C12*AJ$3+AJ$52*$D12*AJ$3+AJ$53*$E12*AJ$3,IF($A12+$H$3*24=AJ$7,AJ$50*$B12*AJ$3+AJ$51*$C12*AJ$3+AJ$52*$D12*AJ$3+AJ$53*$E12*AJ$3,IF($A12+$H$3*25=AJ$7,AJ$50*$B12*AJ$3+AJ$51*$C12*AJ$3+AJ$52*$D12*AJ$3+AJ$53*$E12*AJ$3,IF($A12+$H$3*26=AJ$7,AJ$50*$B12*AJ$3+AJ$51*$C12*AJ$3+AJ$52*$D12*AJ$3+AJ$53*$E12*AJ$3,IF($A12+$H$3*27=AJ$7,AJ$50*$B12*AJ$3+AJ$51*$C12*AJ$3+AJ$52*$D12*AJ$3+AJ$53*$E12*AJ$3,IF($A12+$H$3*28=AJ$7,AJ$50*$B12*AJ$3+AJ$51*$C12*AJ$3+AJ$52*$D12*AJ$3+AJ$53*$E12*AJ$3,IF($A12+$H$3*29=AJ$7,AJ$50*$B12*AJ$3+AJ$51*$C12*AJ$3+AJ$52*$D12*AJ$3+AJ$53*$E12*AJ$3,IF($A12+$H$3*30=AJ$7,AJ$50*$B12*AJ$3+AJ$51*$C12*AJ$3+AJ$52*$D12*AJ$3+AJ$53*$E12*AJ$3,IF($A12+$H$3*31=AJ$7,AJ$50*$B12*AJ$3+AJ$51*$C12*AJ$3+AJ$52*$D12*AJ$3+AJ$53*$E12*AJ$3,IF($A12+$H$3*32=AJ$7,AJ$50*$B12*AJ$3+AJ$51*$C12*AJ$3+AJ$52*$D12*AJ$3+AJ$53*$E12*AJ$3,IF($A12+$H$3*33=AJ$7,AJ$50*$B12*AJ$3+AJ$51*$C12*AJ$3+AJ$52*$D12*AJ$3+AJ$53*$E12*AJ$3,IF($A12+$H$3*34=AJ$7,AJ$50*$B12*AJ$3+AJ$51*$C12*AJ$3+AJ$52*$D12*AJ$3+AJ$53*$E12*AJ$3,IF($A12+$H$3*35=AJ$7,AJ$50*$B12*AJ$3+AJ$51*$C12*AJ$3+AJ$52*$D12*AJ$3+AJ$53*$E12*AJ$3,IF($A12+$H$3*36=AJ$7,AJ$50*$B12*AJ$3+AJ$51*$C12*AJ$3+AJ$52*$D12*AJ$3+AJ$53*$E12*AJ$3,IF($A12+$H$3*37=AJ$7,AJ$50*$B12*AJ$3+AJ$51*$C12*AJ$3+AJ$52*$D12*AJ$3+AJ$53*$E12*AJ$3,IF($A12+$H$3*38=AJ$7,AJ$50*$B12*AJ$3+AJ$51*$C12*AJ$3+AJ$52*$D12*AJ$3+AJ$53*$E12*AJ$3,IF($A12+$H$3*39=AJ$7,AJ$50*$B12*AJ$3+AJ$51*$C12*AJ$3+AJ$52*$D12*AJ$3+AJ$53*$E12*AJ$3,IF($A12+$H$3*40=AJ$7,AJ$50*$B12*AJ$3+AJ$51*$C12*AJ$3+AJ$52*$D12*AJ$3+AJ$53*$E12*AJ$3,0)))))))))))))))))))))))))))))))))))))))))*Warranty!$AD$47</f>
        <v>10857.439945361242</v>
      </c>
      <c r="AK12" s="124">
        <f>IF($A12=AK$7,AK$50*$B12+AK$51*$C12+AK$52*$D12+AK$53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$56*$B12*AK$3+AK$57*$C12*AK$3+AK$58*$D12*AK$3+AK$59*$E12*AK$3,IF($A12+$H$3*12=AK$7,AK$56*$B12*AK$3+AK$57*$C12*AK$3+AK$58*$D12*AK$3+AK$59*$E12*AK$3,IF($A12+$H$3*13=AK$7,AK$56*$B12*AK$3+AK$57*$C12*AK$3+AK$58*$D12*AK$3+AK$59*$E12*AK$3,IF($A12+$H$3*14=AK$7,AK$56*$B12*AK$3+AK$57*$C12*AK$3+AK$58*$D12*AK$3+AK$59*$E12*AK$3,IF($A12+$H$3*15=AK$7,AK$56*$B12*AK$3+AK$57*$C12*AK$3+AK$58*$D12*AK$3+AK$59*$E12*AK$3,IF($A12+$H$3*16=AK$7,AK$61*$B12*AK$3+AK$62*$C12*AK$3+AK$63*$D12*AK$3+AK$64*$E12*AK$3,IF($A12+$H$3*17=AK$7,AK$61*$B12*AK$3+AK$62*$C12*AK$3+AK$63*$D12*AK$3+AK$64*$E12*AK$3,IF($A12+$H$3*18=AK$7,AK$61*$B12*AK$3+AK$62*$C12*AK$3+AK$63*$D12*AK$3+AK$64*$E12*AK$3,IF($A12+$H$3*19=AK$7,AK$61*$B12*AK$3+AK$62*$C12*AK$3+AK$63*$D12*AK$3+AK$64*$E12*AK$3,IF($A12+$H$3*20=AK$7,AK$61*$B12*AK$3+AK$62*$C12*AK$3+AK$63*$D12*AK$3+AK$64*$E12*AK$3,IF($A12+$H$3*21=AK$7,AK$50*$B12*AK$3+AK$51*$C12*AK$3+AK$52*$D12*AK$3+AK$53*$E12*AK$3,IF($A12+$H$3*22=AK$7,AK$50*$B12*AK$3+AK$51*$C12*AK$3+AK$52*$D12*AK$3+AK$53*$E12*AK$3,IF($A12+$H$3*23=AK$7,AK$50*$B12*AK$3+AK$51*$C12*AK$3+AK$52*$D12*AK$3+AK$53*$E12*AK$3,IF($A12+$H$3*24=AK$7,AK$50*$B12*AK$3+AK$51*$C12*AK$3+AK$52*$D12*AK$3+AK$53*$E12*AK$3,IF($A12+$H$3*25=AK$7,AK$50*$B12*AK$3+AK$51*$C12*AK$3+AK$52*$D12*AK$3+AK$53*$E12*AK$3,IF($A12+$H$3*26=AK$7,AK$50*$B12*AK$3+AK$51*$C12*AK$3+AK$52*$D12*AK$3+AK$53*$E12*AK$3,IF($A12+$H$3*27=AK$7,AK$50*$B12*AK$3+AK$51*$C12*AK$3+AK$52*$D12*AK$3+AK$53*$E12*AK$3,IF($A12+$H$3*28=AK$7,AK$50*$B12*AK$3+AK$51*$C12*AK$3+AK$52*$D12*AK$3+AK$53*$E12*AK$3,IF($A12+$H$3*29=AK$7,AK$50*$B12*AK$3+AK$51*$C12*AK$3+AK$52*$D12*AK$3+AK$53*$E12*AK$3,IF($A12+$H$3*30=AK$7,AK$50*$B12*AK$3+AK$51*$C12*AK$3+AK$52*$D12*AK$3+AK$53*$E12*AK$3,IF($A12+$H$3*31=AK$7,AK$50*$B12*AK$3+AK$51*$C12*AK$3+AK$52*$D12*AK$3+AK$53*$E12*AK$3,IF($A12+$H$3*32=AK$7,AK$50*$B12*AK$3+AK$51*$C12*AK$3+AK$52*$D12*AK$3+AK$53*$E12*AK$3,IF($A12+$H$3*33=AK$7,AK$50*$B12*AK$3+AK$51*$C12*AK$3+AK$52*$D12*AK$3+AK$53*$E12*AK$3,IF($A12+$H$3*34=AK$7,AK$50*$B12*AK$3+AK$51*$C12*AK$3+AK$52*$D12*AK$3+AK$53*$E12*AK$3,IF($A12+$H$3*35=AK$7,AK$50*$B12*AK$3+AK$51*$C12*AK$3+AK$52*$D12*AK$3+AK$53*$E12*AK$3,IF($A12+$H$3*36=AK$7,AK$50*$B12*AK$3+AK$51*$C12*AK$3+AK$52*$D12*AK$3+AK$53*$E12*AK$3,IF($A12+$H$3*37=AK$7,AK$50*$B12*AK$3+AK$51*$C12*AK$3+AK$52*$D12*AK$3+AK$53*$E12*AK$3,IF($A12+$H$3*38=AK$7,AK$50*$B12*AK$3+AK$51*$C12*AK$3+AK$52*$D12*AK$3+AK$53*$E12*AK$3,IF($A12+$H$3*39=AK$7,AK$50*$B12*AK$3+AK$51*$C12*AK$3+AK$52*$D12*AK$3+AK$53*$E12*AK$3,IF($A12+$H$3*40=AK$7,AK$50*$B12*AK$3+AK$51*$C12*AK$3+AK$52*$D12*AK$3+AK$53*$E12*AK$3,0)))))))))))))))))))))))))))))))))))))))))*Warranty!$AD$47</f>
        <v>10857.439945361242</v>
      </c>
      <c r="AL12" s="124">
        <f t="shared" ref="AL12:AU12" si="17">IF($A12=AL$7,AL$50*$B12+AL$51*$C12+AL$52*$D12+AL$53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$56*$B12*AL$3+AL$57*$C12*AL$3+AL$58*$D12*AL$3+AL$59*$E12*AL$3,IF($A12+$H$3*12=AL$7,AL$56*$B12*AL$3+AL$57*$C12*AL$3+AL$58*$D12*AL$3+AL$59*$E12*AL$3,IF($A12+$H$3*13=AL$7,AL$56*$B12*AL$3+AL$57*$C12*AL$3+AL$58*$D12*AL$3+AL$59*$E12*AL$3,IF($A12+$H$3*14=AL$7,AL$56*$B12*AL$3+AL$57*$C12*AL$3+AL$58*$D12*AL$3+AL$59*$E12*AL$3,IF($A12+$H$3*15=AL$7,AL$56*$B12*AL$3+AL$57*$C12*AL$3+AL$58*$D12*AL$3+AL$59*$E12*AL$3,IF($A12+$H$3*16=AL$7,AL$61*$B12*AL$3+AL$62*$C12*AL$3+AL$63*$D12*AL$3+AL$64*$E12*AL$3,IF($A12+$H$3*17=AL$7,AL$61*$B12*AL$3+AL$62*$C12*AL$3+AL$63*$D12*AL$3+AL$64*$E12*AL$3,IF($A12+$H$3*18=AL$7,AL$61*$B12*AL$3+AL$62*$C12*AL$3+AL$63*$D12*AL$3+AL$64*$E12*AL$3,IF($A12+$H$3*19=AL$7,AL$61*$B12*AL$3+AL$62*$C12*AL$3+AL$63*$D12*AL$3+AL$64*$E12*AL$3,IF($A12+$H$3*20=AL$7,AL$61*$B12*AL$3+AL$62*$C12*AL$3+AL$63*$D12*AL$3+AL$64*$E12*AL$3,IF($A12+$H$3*21=AL$7,AL$50*$B12*AL$3+AL$51*$C12*AL$3+AL$52*$D12*AL$3+AL$53*$E12*AL$3,IF($A12+$H$3*22=AL$7,AL$50*$B12*AL$3+AL$51*$C12*AL$3+AL$52*$D12*AL$3+AL$53*$E12*AL$3,IF($A12+$H$3*23=AL$7,AL$50*$B12*AL$3+AL$51*$C12*AL$3+AL$52*$D12*AL$3+AL$53*$E12*AL$3,IF($A12+$H$3*24=AL$7,AL$50*$B12*AL$3+AL$51*$C12*AL$3+AL$52*$D12*AL$3+AL$53*$E12*AL$3,IF($A12+$H$3*25=AL$7,AL$50*$B12*AL$3+AL$51*$C12*AL$3+AL$52*$D12*AL$3+AL$53*$E12*AL$3,IF($A12+$H$3*26=AL$7,AL$50*$B12*AL$3+AL$51*$C12*AL$3+AL$52*$D12*AL$3+AL$53*$E12*AL$3,IF($A12+$H$3*27=AL$7,AL$50*$B12*AL$3+AL$51*$C12*AL$3+AL$52*$D12*AL$3+AL$53*$E12*AL$3,IF($A12+$H$3*28=AL$7,AL$50*$B12*AL$3+AL$51*$C12*AL$3+AL$52*$D12*AL$3+AL$53*$E12*AL$3,IF($A12+$H$3*29=AL$7,AL$50*$B12*AL$3+AL$51*$C12*AL$3+AL$52*$D12*AL$3+AL$53*$E12*AL$3,IF($A12+$H$3*30=AL$7,AL$50*$B12*AL$3+AL$51*$C12*AL$3+AL$52*$D12*AL$3+AL$53*$E12*AL$3,IF($A12+$H$3*31=AL$7,AL$50*$B12*AL$3+AL$51*$C12*AL$3+AL$52*$D12*AL$3+AL$53*$E12*AL$3,IF($A12+$H$3*32=AL$7,AL$50*$B12*AL$3+AL$51*$C12*AL$3+AL$52*$D12*AL$3+AL$53*$E12*AL$3,IF($A12+$H$3*33=AL$7,AL$50*$B12*AL$3+AL$51*$C12*AL$3+AL$52*$D12*AL$3+AL$53*$E12*AL$3,IF($A12+$H$3*34=AL$7,AL$50*$B12*AL$3+AL$51*$C12*AL$3+AL$52*$D12*AL$3+AL$53*$E12*AL$3,IF($A12+$H$3*35=AL$7,AL$50*$B12*AL$3+AL$51*$C12*AL$3+AL$52*$D12*AL$3+AL$53*$E12*AL$3,IF($A12+$H$3*36=AL$7,AL$50*$B12*AL$3+AL$51*$C12*AL$3+AL$52*$D12*AL$3+AL$53*$E12*AL$3,IF($A12+$H$3*37=AL$7,AL$50*$B12*AL$3+AL$51*$C12*AL$3+AL$52*$D12*AL$3+AL$53*$E12*AL$3,IF($A12+$H$3*38=AL$7,AL$50*$B12*AL$3+AL$51*$C12*AL$3+AL$52*$D12*AL$3+AL$53*$E12*AL$3,IF($A12+$H$3*39=AL$7,AL$50*$B12*AL$3+AL$51*$C12*AL$3+AL$52*$D12*AL$3+AL$53*$E12*AL$3,IF($A12+$H$3*40=AL$7,AL$50*$B12*AL$3+AL$51*$C12*AL$3+AL$52*$D12*AL$3+AL$53*$E12*AL$3,0)))))))))))))))))))))))))))))))))))))))))</f>
        <v>42122.445393440008</v>
      </c>
      <c r="AM12" s="124">
        <f t="shared" si="17"/>
        <v>42122.445393440008</v>
      </c>
      <c r="AN12" s="124">
        <f t="shared" si="17"/>
        <v>42122.445393440008</v>
      </c>
      <c r="AO12" s="124">
        <f t="shared" si="17"/>
        <v>42122.445393440008</v>
      </c>
      <c r="AP12" s="124">
        <f t="shared" si="17"/>
        <v>42122.445393440008</v>
      </c>
      <c r="AQ12" s="124">
        <f t="shared" si="17"/>
        <v>42122.445393440008</v>
      </c>
      <c r="AR12" s="124">
        <f t="shared" si="17"/>
        <v>42122.445393440008</v>
      </c>
      <c r="AS12" s="124">
        <f t="shared" si="17"/>
        <v>42122.445393440008</v>
      </c>
      <c r="AT12" s="124">
        <f t="shared" si="17"/>
        <v>42122.445393440008</v>
      </c>
      <c r="AU12" s="124">
        <f t="shared" si="17"/>
        <v>42122.445393440008</v>
      </c>
      <c r="AV12" s="147">
        <f t="shared" si="1"/>
        <v>4656494.304954703</v>
      </c>
    </row>
    <row r="13" spans="1:48" x14ac:dyDescent="0.2">
      <c r="A13" s="114">
        <f t="shared" si="7"/>
        <v>2026</v>
      </c>
      <c r="B13" s="148">
        <f>'QUANTITIES - ALT 2'!L9</f>
        <v>8580</v>
      </c>
      <c r="C13" s="148">
        <f>'QUANTITIES - ALT 2'!M9</f>
        <v>1070</v>
      </c>
      <c r="D13" s="148">
        <f>'QUANTITIES - ALT 2'!N9</f>
        <v>277</v>
      </c>
      <c r="E13" s="148">
        <f>'QUANTITIES - ALT 2'!O9</f>
        <v>84</v>
      </c>
      <c r="F13" s="149">
        <f t="shared" si="2"/>
        <v>10011</v>
      </c>
      <c r="G13" s="134"/>
      <c r="H13" s="113">
        <f t="shared" si="8"/>
        <v>3514717.9603536003</v>
      </c>
      <c r="I13" s="111">
        <f t="shared" si="9"/>
        <v>426160.27187439997</v>
      </c>
      <c r="J13" s="111">
        <f t="shared" si="10"/>
        <v>144448.02042383997</v>
      </c>
      <c r="K13" s="111">
        <f t="shared" si="3"/>
        <v>42673.395905279991</v>
      </c>
      <c r="L13" s="116">
        <f t="shared" si="11"/>
        <v>4127999.64855712</v>
      </c>
      <c r="M13" s="104"/>
      <c r="N13" s="124"/>
      <c r="O13" s="124">
        <f t="shared" si="4"/>
        <v>0</v>
      </c>
      <c r="P13" s="124">
        <f t="shared" si="12"/>
        <v>0</v>
      </c>
      <c r="Q13" s="124">
        <f t="shared" si="15"/>
        <v>0</v>
      </c>
      <c r="R13" s="124">
        <f t="shared" ref="R13:R46" si="18">IF($A13=R$7,R$50*$B13+R$51*$C13+R$52*$D13+R$53*$E13,IF($A13+$H$3=R$7,$A$5*$B13*R$3+$B$5*$C13*R$3+$C$5*$D13*R$3+$D$5*$E13*R$3,IF($A13+$H$3*2=R$7,$A$5*$B13*R$3+$B$5*$C13*R$3+$C$5*$D13*R$3+$D$5*$E13*R$3,IF($A13+$H$3*3=R$7,$A$5*$B13*R$3+$B$5*$C13*R$3+$C$5*$D13*R$3+$D$5*$E13*R$3,IF($A13+$H$3*4=R$7,$A$5*$B13*R$3+$B$5*$C13*R$3+$C$5*$D13*R$3+$D$5*$E13*R$3,IF($A13+$H$3*5=R$7,$A$5*$B13*R$3+$B$5*$C13*R$3+$C$5*$D13*R$3+$D$5*$E13*R$3,IF($A13+$H$3*6=R$7,$A$5*$B13*R$3+$B$5*$C13*R$3+$C$5*$D13*R$3+$D$5*$E13*R$3,IF($A13+$H$3*7=R$7,$A$5*$B13*R$3+$B$5*$C13*R$3+$C$5*$D13*R$3+$D$5*$E13*R$3,IF($A13+$H$3*8=R$7,$A$5*$B13*R$3+$B$5*$C13*R$3+$C$5*$D13*R$3+$D$5*$E13*R$3,IF($A13+$H$3*9=R$7,$A$5*$B13*R$3+$B$5*$C13*R$3+$C$5*$D13*R$3+$D$5*$E13*R$3,IF($A13+$H$3*10=R$7,$A$5*$B13*R$3+$B$5*$C13*R$3+$C$5*$D13*R$3+$D$5*$E13*R$3,IF($A13+$H$3*11=R$7,R$56*$B13*R$3+R$57*$C13*R$3+R$58*$D13*R$3+R$59*$E13*R$3,IF($A13+$H$3*12=R$7,R$56*$B13*R$3+R$57*$C13*R$3+R$58*$D13*R$3+R$59*$E13*R$3,IF($A13+$H$3*13=R$7,R$56*$B13*R$3+R$57*$C13*R$3+R$58*$D13*R$3+R$59*$E13*R$3,IF($A13+$H$3*14=R$7,R$56*$B13*R$3+R$57*$C13*R$3+R$58*$D13*R$3+R$59*$E13*R$3,IF($A13+$H$3*15=R$7,R$56*$B13*R$3+R$57*$C13*R$3+R$58*$D13*R$3+R$59*$E13*R$3,IF($A13+$H$3*16=R$7,R$61*$B13*R$3+R$62*$C13*R$3+R$63*$D13*R$3+R$64*$E13*R$3,IF($A13+$H$3*17=R$7,R$61*$B13*R$3+R$62*$C13*R$3+R$63*$D13*R$3+R$64*$E13*R$3,IF($A13+$H$3*18=R$7,R$61*$B13*R$3+R$62*$C13*R$3+R$63*$D13*R$3+R$64*$E13*R$3,IF($A13+$H$3*19=R$7,R$61*$B13*R$3+R$62*$C13*R$3+R$63*$D13*R$3+R$64*$E13*R$3,IF($A13+$H$3*20=R$7,R$61*$B13*R$3+R$62*$C13*R$3+R$63*$D13*R$3+R$64*$E13*R$3,IF($A13+$H$3*21=R$7,R$50*$B13*R$3+R$51*$C13*R$3+R$52*$D13*R$3+R$53*$E13*R$3,IF($A13+$H$3*22=R$7,R$50*$B13*R$3+R$51*$C13*R$3+R$52*$D13*R$3+R$53*$E13*R$3,IF($A13+$H$3*23=R$7,R$50*$B13*R$3+R$51*$C13*R$3+R$52*$D13*R$3+R$53*$E13*R$3,IF($A13+$H$3*24=R$7,R$50*$B13*R$3+R$51*$C13*R$3+R$52*$D13*R$3+R$53*$E13*R$3,IF($A13+$H$3*25=R$7,R$50*$B13*R$3+R$51*$C13*R$3+R$52*$D13*R$3+R$53*$E13*R$3,IF($A13+$H$3*26=R$7,R$50*$B13*R$3+R$51*$C13*R$3+R$52*$D13*R$3+R$53*$E13*R$3,IF($A13+$H$3*27=R$7,R$50*$B13*R$3+R$51*$C13*R$3+R$52*$D13*R$3+R$53*$E13*R$3,IF($A13+$H$3*28=R$7,R$50*$B13*R$3+R$51*$C13*R$3+R$52*$D13*R$3+R$53*$E13*R$3,IF($A13+$H$3*29=R$7,R$50*$B13*R$3+R$51*$C13*R$3+R$52*$D13*R$3+R$53*$E13*R$3,IF($A13+$H$3*30=R$7,R$50*$B13*R$3+R$51*$C13*R$3+R$52*$D13*R$3+R$53*$E13*R$3,IF($A13+$H$3*31=R$7,R$50*$B13*R$3+R$51*$C13*R$3+R$52*$D13*R$3+R$53*$E13*R$3,IF($A13+$H$3*32=R$7,R$50*$B13*R$3+R$51*$C13*R$3+R$52*$D13*R$3+R$53*$E13*R$3,IF($A13+$H$3*33=R$7,R$50*$B13*R$3+R$51*$C13*R$3+R$52*$D13*R$3+R$53*$E13*R$3,IF($A13+$H$3*34=R$7,R$50*$B13*R$3+R$51*$C13*R$3+R$52*$D13*R$3+R$53*$E13*R$3,IF($A13+$H$3*35=R$7,R$50*$B13*R$3+R$51*$C13*R$3+R$52*$D13*R$3+R$53*$E13*R$3,IF($A13+$H$3*36=R$7,R$50*$B13*R$3+R$51*$C13*R$3+R$52*$D13*R$3+R$53*$E13*R$3,IF($A13+$H$3*37=R$7,R$50*$B13*R$3+R$51*$C13*R$3+R$52*$D13*R$3+R$53*$E13*R$3,IF($A13+$H$3*38=R$7,R$50*$B13*R$3+R$51*$C13*R$3+R$52*$D13*R$3+R$53*$E13*R$3,IF($A13+$H$3*39=R$7,R$50*$B13*R$3+R$51*$C13*R$3+R$52*$D13*R$3+R$53*$E13*R$3,IF($A13+$H$3*40=R$7,R$50*$B13*R$3+R$51*$C13*R$3+R$52*$D13*R$3+R$53*$E13*R$3,0)))))))))))))))))))))))))))))))))))))))))</f>
        <v>4127999.64855712</v>
      </c>
      <c r="S13" s="124">
        <f t="shared" ref="S13:AB13" si="19">IF($A13=S$7,S$50*$B13+S$51*$C13+S$52*$D13+S$53*$E13,IF($A13+$H$3=S$7,$A$5*$B13*S$3+$B$5*$C13*S$3+$C$5*$D13*S$3+$D$5*$E13*S$3,IF($A13+$H$3*2=S$7,$A$5*$B13*S$3+$B$5*$C13*S$3+$C$5*$D13*S$3+$D$5*$E13*S$3,IF($A13+$H$3*3=S$7,$A$5*$B13*S$3+$B$5*$C13*S$3+$C$5*$D13*S$3+$D$5*$E13*S$3,IF($A13+$H$3*4=S$7,$A$5*$B13*S$3+$B$5*$C13*S$3+$C$5*$D13*S$3+$D$5*$E13*S$3,IF($A13+$H$3*5=S$7,$A$5*$B13*S$3+$B$5*$C13*S$3+$C$5*$D13*S$3+$D$5*$E13*S$3,IF($A13+$H$3*6=S$7,$A$5*$B13*S$3+$B$5*$C13*S$3+$C$5*$D13*S$3+$D$5*$E13*S$3,IF($A13+$H$3*7=S$7,$A$5*$B13*S$3+$B$5*$C13*S$3+$C$5*$D13*S$3+$D$5*$E13*S$3,IF($A13+$H$3*8=S$7,$A$5*$B13*S$3+$B$5*$C13*S$3+$C$5*$D13*S$3+$D$5*$E13*S$3,IF($A13+$H$3*9=S$7,$A$5*$B13*S$3+$B$5*$C13*S$3+$C$5*$D13*S$3+$D$5*$E13*S$3,IF($A13+$H$3*10=S$7,$A$5*$B13*S$3+$B$5*$C13*S$3+$C$5*$D13*S$3+$D$5*$E13*S$3,IF($A13+$H$3*11=S$7,S$56*$B13*S$3+S$57*$C13*S$3+S$58*$D13*S$3+S$59*$E13*S$3,IF($A13+$H$3*12=S$7,S$56*$B13*S$3+S$57*$C13*S$3+S$58*$D13*S$3+S$59*$E13*S$3,IF($A13+$H$3*13=S$7,S$56*$B13*S$3+S$57*$C13*S$3+S$58*$D13*S$3+S$59*$E13*S$3,IF($A13+$H$3*14=S$7,S$56*$B13*S$3+S$57*$C13*S$3+S$58*$D13*S$3+S$59*$E13*S$3,IF($A13+$H$3*15=S$7,S$56*$B13*S$3+S$57*$C13*S$3+S$58*$D13*S$3+S$59*$E13*S$3,IF($A13+$H$3*16=S$7,S$61*$B13*S$3+S$62*$C13*S$3+S$63*$D13*S$3+S$64*$E13*S$3,IF($A13+$H$3*17=S$7,S$61*$B13*S$3+S$62*$C13*S$3+S$63*$D13*S$3+S$64*$E13*S$3,IF($A13+$H$3*18=S$7,S$61*$B13*S$3+S$62*$C13*S$3+S$63*$D13*S$3+S$64*$E13*S$3,IF($A13+$H$3*19=S$7,S$61*$B13*S$3+S$62*$C13*S$3+S$63*$D13*S$3+S$64*$E13*S$3,IF($A13+$H$3*20=S$7,S$61*$B13*S$3+S$62*$C13*S$3+S$63*$D13*S$3+S$64*$E13*S$3,IF($A13+$H$3*21=S$7,S$50*$B13*S$3+S$51*$C13*S$3+S$52*$D13*S$3+S$53*$E13*S$3,IF($A13+$H$3*22=S$7,S$50*$B13*S$3+S$51*$C13*S$3+S$52*$D13*S$3+S$53*$E13*S$3,IF($A13+$H$3*23=S$7,S$50*$B13*S$3+S$51*$C13*S$3+S$52*$D13*S$3+S$53*$E13*S$3,IF($A13+$H$3*24=S$7,S$50*$B13*S$3+S$51*$C13*S$3+S$52*$D13*S$3+S$53*$E13*S$3,IF($A13+$H$3*25=S$7,S$50*$B13*S$3+S$51*$C13*S$3+S$52*$D13*S$3+S$53*$E13*S$3,IF($A13+$H$3*26=S$7,S$50*$B13*S$3+S$51*$C13*S$3+S$52*$D13*S$3+S$53*$E13*S$3,IF($A13+$H$3*27=S$7,S$50*$B13*S$3+S$51*$C13*S$3+S$52*$D13*S$3+S$53*$E13*S$3,IF($A13+$H$3*28=S$7,S$50*$B13*S$3+S$51*$C13*S$3+S$52*$D13*S$3+S$53*$E13*S$3,IF($A13+$H$3*29=S$7,S$50*$B13*S$3+S$51*$C13*S$3+S$52*$D13*S$3+S$53*$E13*S$3,IF($A13+$H$3*30=S$7,S$50*$B13*S$3+S$51*$C13*S$3+S$52*$D13*S$3+S$53*$E13*S$3,IF($A13+$H$3*31=S$7,S$50*$B13*S$3+S$51*$C13*S$3+S$52*$D13*S$3+S$53*$E13*S$3,IF($A13+$H$3*32=S$7,S$50*$B13*S$3+S$51*$C13*S$3+S$52*$D13*S$3+S$53*$E13*S$3,IF($A13+$H$3*33=S$7,S$50*$B13*S$3+S$51*$C13*S$3+S$52*$D13*S$3+S$53*$E13*S$3,IF($A13+$H$3*34=S$7,S$50*$B13*S$3+S$51*$C13*S$3+S$52*$D13*S$3+S$53*$E13*S$3,IF($A13+$H$3*35=S$7,S$50*$B13*S$3+S$51*$C13*S$3+S$52*$D13*S$3+S$53*$E13*S$3,IF($A13+$H$3*36=S$7,S$50*$B13*S$3+S$51*$C13*S$3+S$52*$D13*S$3+S$53*$E13*S$3,IF($A13+$H$3*37=S$7,S$50*$B13*S$3+S$51*$C13*S$3+S$52*$D13*S$3+S$53*$E13*S$3,IF($A13+$H$3*38=S$7,S$50*$B13*S$3+S$51*$C13*S$3+S$52*$D13*S$3+S$53*$E13*S$3,IF($A13+$H$3*39=S$7,S$50*$B13*S$3+S$51*$C13*S$3+S$52*$D13*S$3+S$53*$E13*S$3,IF($A13+$H$3*40=S$7,S$50*$B13*S$3+S$51*$C13*S$3+S$52*$D13*S$3+S$53*$E13*S$3,0)))))))))))))))))))))))))))))))))))))))))*0</f>
        <v>0</v>
      </c>
      <c r="T13" s="124">
        <f t="shared" si="19"/>
        <v>0</v>
      </c>
      <c r="U13" s="124">
        <f t="shared" si="19"/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>IF($A13=AC$7,AC$50*$B13+AC$51*$C13+AC$52*$D13+AC$53*$E13,IF($A13+$H$3=AC$7,$A$5*$B13*AC$3+$B$5*$C13*AC$3+$C$5*$D13*AC$3+$D$5*$E13*AC$3,IF($A13+$H$3*2=AC$7,$A$5*$B13*AC$3+$B$5*$C13*AC$3+$C$5*$D13*AC$3+$D$5*$E13*AC$3,IF($A13+$H$3*3=AC$7,$A$5*$B13*AC$3+$B$5*$C13*AC$3+$C$5*$D13*AC$3+$D$5*$E13*AC$3,IF($A13+$H$3*4=AC$7,$A$5*$B13*AC$3+$B$5*$C13*AC$3+$C$5*$D13*AC$3+$D$5*$E13*AC$3,IF($A13+$H$3*5=AC$7,$A$5*$B13*AC$3+$B$5*$C13*AC$3+$C$5*$D13*AC$3+$D$5*$E13*AC$3,IF($A13+$H$3*6=AC$7,$A$5*$B13*AC$3+$B$5*$C13*AC$3+$C$5*$D13*AC$3+$D$5*$E13*AC$3,IF($A13+$H$3*7=AC$7,$A$5*$B13*AC$3+$B$5*$C13*AC$3+$C$5*$D13*AC$3+$D$5*$E13*AC$3,IF($A13+$H$3*8=AC$7,$A$5*$B13*AC$3+$B$5*$C13*AC$3+$C$5*$D13*AC$3+$D$5*$E13*AC$3,IF($A13+$H$3*9=AC$7,$A$5*$B13*AC$3+$B$5*$C13*AC$3+$C$5*$D13*AC$3+$D$5*$E13*AC$3,IF($A13+$H$3*10=AC$7,$A$5*$B13*AC$3+$B$5*$C13*AC$3+$C$5*$D13*AC$3+$D$5*$E13*AC$3,IF($A13+$H$3*11=AC$7,AC$56*$B13*AC$3+AC$57*$C13*AC$3+AC$58*$D13*AC$3+AC$59*$E13*AC$3,IF($A13+$H$3*12=AC$7,AC$56*$B13*AC$3+AC$57*$C13*AC$3+AC$58*$D13*AC$3+AC$59*$E13*AC$3,IF($A13+$H$3*13=AC$7,AC$56*$B13*AC$3+AC$57*$C13*AC$3+AC$58*$D13*AC$3+AC$59*$E13*AC$3,IF($A13+$H$3*14=AC$7,AC$56*$B13*AC$3+AC$57*$C13*AC$3+AC$58*$D13*AC$3+AC$59*$E13*AC$3,IF($A13+$H$3*15=AC$7,AC$56*$B13*AC$3+AC$57*$C13*AC$3+AC$58*$D13*AC$3+AC$59*$E13*AC$3,IF($A13+$H$3*16=AC$7,AC$61*$B13*AC$3+AC$62*$C13*AC$3+AC$63*$D13*AC$3+AC$64*$E13*AC$3,IF($A13+$H$3*17=AC$7,AC$61*$B13*AC$3+AC$62*$C13*AC$3+AC$63*$D13*AC$3+AC$64*$E13*AC$3,IF($A13+$H$3*18=AC$7,AC$61*$B13*AC$3+AC$62*$C13*AC$3+AC$63*$D13*AC$3+AC$64*$E13*AC$3,IF($A13+$H$3*19=AC$7,AC$61*$B13*AC$3+AC$62*$C13*AC$3+AC$63*$D13*AC$3+AC$64*$E13*AC$3,IF($A13+$H$3*20=AC$7,AC$61*$B13*AC$3+AC$62*$C13*AC$3+AC$63*$D13*AC$3+AC$64*$E13*AC$3,IF($A13+$H$3*21=AC$7,AC$50*$B13*AC$3+AC$51*$C13*AC$3+AC$52*$D13*AC$3+AC$53*$E13*AC$3,IF($A13+$H$3*22=AC$7,AC$50*$B13*AC$3+AC$51*$C13*AC$3+AC$52*$D13*AC$3+AC$53*$E13*AC$3,IF($A13+$H$3*23=AC$7,AC$50*$B13*AC$3+AC$51*$C13*AC$3+AC$52*$D13*AC$3+AC$53*$E13*AC$3,IF($A13+$H$3*24=AC$7,AC$50*$B13*AC$3+AC$51*$C13*AC$3+AC$52*$D13*AC$3+AC$53*$E13*AC$3,IF($A13+$H$3*25=AC$7,AC$50*$B13*AC$3+AC$51*$C13*AC$3+AC$52*$D13*AC$3+AC$53*$E13*AC$3,IF($A13+$H$3*26=AC$7,AC$50*$B13*AC$3+AC$51*$C13*AC$3+AC$52*$D13*AC$3+AC$53*$E13*AC$3,IF($A13+$H$3*27=AC$7,AC$50*$B13*AC$3+AC$51*$C13*AC$3+AC$52*$D13*AC$3+AC$53*$E13*AC$3,IF($A13+$H$3*28=AC$7,AC$50*$B13*AC$3+AC$51*$C13*AC$3+AC$52*$D13*AC$3+AC$53*$E13*AC$3,IF($A13+$H$3*29=AC$7,AC$50*$B13*AC$3+AC$51*$C13*AC$3+AC$52*$D13*AC$3+AC$53*$E13*AC$3,IF($A13+$H$3*30=AC$7,AC$50*$B13*AC$3+AC$51*$C13*AC$3+AC$52*$D13*AC$3+AC$53*$E13*AC$3,IF($A13+$H$3*31=AC$7,AC$50*$B13*AC$3+AC$51*$C13*AC$3+AC$52*$D13*AC$3+AC$53*$E13*AC$3,IF($A13+$H$3*32=AC$7,AC$50*$B13*AC$3+AC$51*$C13*AC$3+AC$52*$D13*AC$3+AC$53*$E13*AC$3,IF($A13+$H$3*33=AC$7,AC$50*$B13*AC$3+AC$51*$C13*AC$3+AC$52*$D13*AC$3+AC$53*$E13*AC$3,IF($A13+$H$3*34=AC$7,AC$50*$B13*AC$3+AC$51*$C13*AC$3+AC$52*$D13*AC$3+AC$53*$E13*AC$3,IF($A13+$H$3*35=AC$7,AC$50*$B13*AC$3+AC$51*$C13*AC$3+AC$52*$D13*AC$3+AC$53*$E13*AC$3,IF($A13+$H$3*36=AC$7,AC$50*$B13*AC$3+AC$51*$C13*AC$3+AC$52*$D13*AC$3+AC$53*$E13*AC$3,IF($A13+$H$3*37=AC$7,AC$50*$B13*AC$3+AC$51*$C13*AC$3+AC$52*$D13*AC$3+AC$53*$E13*AC$3,IF($A13+$H$3*38=AC$7,AC$50*$B13*AC$3+AC$51*$C13*AC$3+AC$52*$D13*AC$3+AC$53*$E13*AC$3,IF($A13+$H$3*39=AC$7,AC$50*$B13*AC$3+AC$51*$C13*AC$3+AC$52*$D13*AC$3+AC$53*$E13*AC$3,IF($A13+$H$3*40=AC$7,AC$50*$B13*AC$3+AC$51*$C13*AC$3+AC$52*$D13*AC$3+AC$53*$E13*AC$3,0)))))))))))))))))))))))))))))))))))))))))*Warranty!$AC$47</f>
        <v>10596.600547274487</v>
      </c>
      <c r="AD13" s="124">
        <f>IF($A13=AD$7,AD$50*$B13+AD$51*$C13+AD$52*$D13+AD$53*$E13,IF($A13+$H$3=AD$7,$A$5*$B13*AD$3+$B$5*$C13*AD$3+$C$5*$D13*AD$3+$D$5*$E13*AD$3,IF($A13+$H$3*2=AD$7,$A$5*$B13*AD$3+$B$5*$C13*AD$3+$C$5*$D13*AD$3+$D$5*$E13*AD$3,IF($A13+$H$3*3=AD$7,$A$5*$B13*AD$3+$B$5*$C13*AD$3+$C$5*$D13*AD$3+$D$5*$E13*AD$3,IF($A13+$H$3*4=AD$7,$A$5*$B13*AD$3+$B$5*$C13*AD$3+$C$5*$D13*AD$3+$D$5*$E13*AD$3,IF($A13+$H$3*5=AD$7,$A$5*$B13*AD$3+$B$5*$C13*AD$3+$C$5*$D13*AD$3+$D$5*$E13*AD$3,IF($A13+$H$3*6=AD$7,$A$5*$B13*AD$3+$B$5*$C13*AD$3+$C$5*$D13*AD$3+$D$5*$E13*AD$3,IF($A13+$H$3*7=AD$7,$A$5*$B13*AD$3+$B$5*$C13*AD$3+$C$5*$D13*AD$3+$D$5*$E13*AD$3,IF($A13+$H$3*8=AD$7,$A$5*$B13*AD$3+$B$5*$C13*AD$3+$C$5*$D13*AD$3+$D$5*$E13*AD$3,IF($A13+$H$3*9=AD$7,$A$5*$B13*AD$3+$B$5*$C13*AD$3+$C$5*$D13*AD$3+$D$5*$E13*AD$3,IF($A13+$H$3*10=AD$7,$A$5*$B13*AD$3+$B$5*$C13*AD$3+$C$5*$D13*AD$3+$D$5*$E13*AD$3,IF($A13+$H$3*11=AD$7,AD$56*$B13*AD$3+AD$57*$C13*AD$3+AD$58*$D13*AD$3+AD$59*$E13*AD$3,IF($A13+$H$3*12=AD$7,AD$56*$B13*AD$3+AD$57*$C13*AD$3+AD$58*$D13*AD$3+AD$59*$E13*AD$3,IF($A13+$H$3*13=AD$7,AD$56*$B13*AD$3+AD$57*$C13*AD$3+AD$58*$D13*AD$3+AD$59*$E13*AD$3,IF($A13+$H$3*14=AD$7,AD$56*$B13*AD$3+AD$57*$C13*AD$3+AD$58*$D13*AD$3+AD$59*$E13*AD$3,IF($A13+$H$3*15=AD$7,AD$56*$B13*AD$3+AD$57*$C13*AD$3+AD$58*$D13*AD$3+AD$59*$E13*AD$3,IF($A13+$H$3*16=AD$7,AD$61*$B13*AD$3+AD$62*$C13*AD$3+AD$63*$D13*AD$3+AD$64*$E13*AD$3,IF($A13+$H$3*17=AD$7,AD$61*$B13*AD$3+AD$62*$C13*AD$3+AD$63*$D13*AD$3+AD$64*$E13*AD$3,IF($A13+$H$3*18=AD$7,AD$61*$B13*AD$3+AD$62*$C13*AD$3+AD$63*$D13*AD$3+AD$64*$E13*AD$3,IF($A13+$H$3*19=AD$7,AD$61*$B13*AD$3+AD$62*$C13*AD$3+AD$63*$D13*AD$3+AD$64*$E13*AD$3,IF($A13+$H$3*20=AD$7,AD$61*$B13*AD$3+AD$62*$C13*AD$3+AD$63*$D13*AD$3+AD$64*$E13*AD$3,IF($A13+$H$3*21=AD$7,AD$50*$B13*AD$3+AD$51*$C13*AD$3+AD$52*$D13*AD$3+AD$53*$E13*AD$3,IF($A13+$H$3*22=AD$7,AD$50*$B13*AD$3+AD$51*$C13*AD$3+AD$52*$D13*AD$3+AD$53*$E13*AD$3,IF($A13+$H$3*23=AD$7,AD$50*$B13*AD$3+AD$51*$C13*AD$3+AD$52*$D13*AD$3+AD$53*$E13*AD$3,IF($A13+$H$3*24=AD$7,AD$50*$B13*AD$3+AD$51*$C13*AD$3+AD$52*$D13*AD$3+AD$53*$E13*AD$3,IF($A13+$H$3*25=AD$7,AD$50*$B13*AD$3+AD$51*$C13*AD$3+AD$52*$D13*AD$3+AD$53*$E13*AD$3,IF($A13+$H$3*26=AD$7,AD$50*$B13*AD$3+AD$51*$C13*AD$3+AD$52*$D13*AD$3+AD$53*$E13*AD$3,IF($A13+$H$3*27=AD$7,AD$50*$B13*AD$3+AD$51*$C13*AD$3+AD$52*$D13*AD$3+AD$53*$E13*AD$3,IF($A13+$H$3*28=AD$7,AD$50*$B13*AD$3+AD$51*$C13*AD$3+AD$52*$D13*AD$3+AD$53*$E13*AD$3,IF($A13+$H$3*29=AD$7,AD$50*$B13*AD$3+AD$51*$C13*AD$3+AD$52*$D13*AD$3+AD$53*$E13*AD$3,IF($A13+$H$3*30=AD$7,AD$50*$B13*AD$3+AD$51*$C13*AD$3+AD$52*$D13*AD$3+AD$53*$E13*AD$3,IF($A13+$H$3*31=AD$7,AD$50*$B13*AD$3+AD$51*$C13*AD$3+AD$52*$D13*AD$3+AD$53*$E13*AD$3,IF($A13+$H$3*32=AD$7,AD$50*$B13*AD$3+AD$51*$C13*AD$3+AD$52*$D13*AD$3+AD$53*$E13*AD$3,IF($A13+$H$3*33=AD$7,AD$50*$B13*AD$3+AD$51*$C13*AD$3+AD$52*$D13*AD$3+AD$53*$E13*AD$3,IF($A13+$H$3*34=AD$7,AD$50*$B13*AD$3+AD$51*$C13*AD$3+AD$52*$D13*AD$3+AD$53*$E13*AD$3,IF($A13+$H$3*35=AD$7,AD$50*$B13*AD$3+AD$51*$C13*AD$3+AD$52*$D13*AD$3+AD$53*$E13*AD$3,IF($A13+$H$3*36=AD$7,AD$50*$B13*AD$3+AD$51*$C13*AD$3+AD$52*$D13*AD$3+AD$53*$E13*AD$3,IF($A13+$H$3*37=AD$7,AD$50*$B13*AD$3+AD$51*$C13*AD$3+AD$52*$D13*AD$3+AD$53*$E13*AD$3,IF($A13+$H$3*38=AD$7,AD$50*$B13*AD$3+AD$51*$C13*AD$3+AD$52*$D13*AD$3+AD$53*$E13*AD$3,IF($A13+$H$3*39=AD$7,AD$50*$B13*AD$3+AD$51*$C13*AD$3+AD$52*$D13*AD$3+AD$53*$E13*AD$3,IF($A13+$H$3*40=AD$7,AD$50*$B13*AD$3+AD$51*$C13*AD$3+AD$52*$D13*AD$3+AD$53*$E13*AD$3,0)))))))))))))))))))))))))))))))))))))))))*Warranty!$AC$47</f>
        <v>10596.600547274487</v>
      </c>
      <c r="AE13" s="124">
        <f>IF($A13=AE$7,AE$50*$B13+AE$51*$C13+AE$52*$D13+AE$53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$56*$B13*AE$3+AE$57*$C13*AE$3+AE$58*$D13*AE$3+AE$59*$E13*AE$3,IF($A13+$H$3*12=AE$7,AE$56*$B13*AE$3+AE$57*$C13*AE$3+AE$58*$D13*AE$3+AE$59*$E13*AE$3,IF($A13+$H$3*13=AE$7,AE$56*$B13*AE$3+AE$57*$C13*AE$3+AE$58*$D13*AE$3+AE$59*$E13*AE$3,IF($A13+$H$3*14=AE$7,AE$56*$B13*AE$3+AE$57*$C13*AE$3+AE$58*$D13*AE$3+AE$59*$E13*AE$3,IF($A13+$H$3*15=AE$7,AE$56*$B13*AE$3+AE$57*$C13*AE$3+AE$58*$D13*AE$3+AE$59*$E13*AE$3,IF($A13+$H$3*16=AE$7,AE$61*$B13*AE$3+AE$62*$C13*AE$3+AE$63*$D13*AE$3+AE$64*$E13*AE$3,IF($A13+$H$3*17=AE$7,AE$61*$B13*AE$3+AE$62*$C13*AE$3+AE$63*$D13*AE$3+AE$64*$E13*AE$3,IF($A13+$H$3*18=AE$7,AE$61*$B13*AE$3+AE$62*$C13*AE$3+AE$63*$D13*AE$3+AE$64*$E13*AE$3,IF($A13+$H$3*19=AE$7,AE$61*$B13*AE$3+AE$62*$C13*AE$3+AE$63*$D13*AE$3+AE$64*$E13*AE$3,IF($A13+$H$3*20=AE$7,AE$61*$B13*AE$3+AE$62*$C13*AE$3+AE$63*$D13*AE$3+AE$64*$E13*AE$3,IF($A13+$H$3*21=AE$7,AE$50*$B13*AE$3+AE$51*$C13*AE$3+AE$52*$D13*AE$3+AE$53*$E13*AE$3,IF($A13+$H$3*22=AE$7,AE$50*$B13*AE$3+AE$51*$C13*AE$3+AE$52*$D13*AE$3+AE$53*$E13*AE$3,IF($A13+$H$3*23=AE$7,AE$50*$B13*AE$3+AE$51*$C13*AE$3+AE$52*$D13*AE$3+AE$53*$E13*AE$3,IF($A13+$H$3*24=AE$7,AE$50*$B13*AE$3+AE$51*$C13*AE$3+AE$52*$D13*AE$3+AE$53*$E13*AE$3,IF($A13+$H$3*25=AE$7,AE$50*$B13*AE$3+AE$51*$C13*AE$3+AE$52*$D13*AE$3+AE$53*$E13*AE$3,IF($A13+$H$3*26=AE$7,AE$50*$B13*AE$3+AE$51*$C13*AE$3+AE$52*$D13*AE$3+AE$53*$E13*AE$3,IF($A13+$H$3*27=AE$7,AE$50*$B13*AE$3+AE$51*$C13*AE$3+AE$52*$D13*AE$3+AE$53*$E13*AE$3,IF($A13+$H$3*28=AE$7,AE$50*$B13*AE$3+AE$51*$C13*AE$3+AE$52*$D13*AE$3+AE$53*$E13*AE$3,IF($A13+$H$3*29=AE$7,AE$50*$B13*AE$3+AE$51*$C13*AE$3+AE$52*$D13*AE$3+AE$53*$E13*AE$3,IF($A13+$H$3*30=AE$7,AE$50*$B13*AE$3+AE$51*$C13*AE$3+AE$52*$D13*AE$3+AE$53*$E13*AE$3,IF($A13+$H$3*31=AE$7,AE$50*$B13*AE$3+AE$51*$C13*AE$3+AE$52*$D13*AE$3+AE$53*$E13*AE$3,IF($A13+$H$3*32=AE$7,AE$50*$B13*AE$3+AE$51*$C13*AE$3+AE$52*$D13*AE$3+AE$53*$E13*AE$3,IF($A13+$H$3*33=AE$7,AE$50*$B13*AE$3+AE$51*$C13*AE$3+AE$52*$D13*AE$3+AE$53*$E13*AE$3,IF($A13+$H$3*34=AE$7,AE$50*$B13*AE$3+AE$51*$C13*AE$3+AE$52*$D13*AE$3+AE$53*$E13*AE$3,IF($A13+$H$3*35=AE$7,AE$50*$B13*AE$3+AE$51*$C13*AE$3+AE$52*$D13*AE$3+AE$53*$E13*AE$3,IF($A13+$H$3*36=AE$7,AE$50*$B13*AE$3+AE$51*$C13*AE$3+AE$52*$D13*AE$3+AE$53*$E13*AE$3,IF($A13+$H$3*37=AE$7,AE$50*$B13*AE$3+AE$51*$C13*AE$3+AE$52*$D13*AE$3+AE$53*$E13*AE$3,IF($A13+$H$3*38=AE$7,AE$50*$B13*AE$3+AE$51*$C13*AE$3+AE$52*$D13*AE$3+AE$53*$E13*AE$3,IF($A13+$H$3*39=AE$7,AE$50*$B13*AE$3+AE$51*$C13*AE$3+AE$52*$D13*AE$3+AE$53*$E13*AE$3,IF($A13+$H$3*40=AE$7,AE$50*$B13*AE$3+AE$51*$C13*AE$3+AE$52*$D13*AE$3+AE$53*$E13*AE$3,0)))))))))))))))))))))))))))))))))))))))))*Warranty!$AC$47</f>
        <v>10596.600547274487</v>
      </c>
      <c r="AF13" s="124">
        <f>IF($A13=AF$7,AF$50*$B13+AF$51*$C13+AF$52*$D13+AF$53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$56*$B13*AF$3+AF$57*$C13*AF$3+AF$58*$D13*AF$3+AF$59*$E13*AF$3,IF($A13+$H$3*12=AF$7,AF$56*$B13*AF$3+AF$57*$C13*AF$3+AF$58*$D13*AF$3+AF$59*$E13*AF$3,IF($A13+$H$3*13=AF$7,AF$56*$B13*AF$3+AF$57*$C13*AF$3+AF$58*$D13*AF$3+AF$59*$E13*AF$3,IF($A13+$H$3*14=AF$7,AF$56*$B13*AF$3+AF$57*$C13*AF$3+AF$58*$D13*AF$3+AF$59*$E13*AF$3,IF($A13+$H$3*15=AF$7,AF$56*$B13*AF$3+AF$57*$C13*AF$3+AF$58*$D13*AF$3+AF$59*$E13*AF$3,IF($A13+$H$3*16=AF$7,AF$61*$B13*AF$3+AF$62*$C13*AF$3+AF$63*$D13*AF$3+AF$64*$E13*AF$3,IF($A13+$H$3*17=AF$7,AF$61*$B13*AF$3+AF$62*$C13*AF$3+AF$63*$D13*AF$3+AF$64*$E13*AF$3,IF($A13+$H$3*18=AF$7,AF$61*$B13*AF$3+AF$62*$C13*AF$3+AF$63*$D13*AF$3+AF$64*$E13*AF$3,IF($A13+$H$3*19=AF$7,AF$61*$B13*AF$3+AF$62*$C13*AF$3+AF$63*$D13*AF$3+AF$64*$E13*AF$3,IF($A13+$H$3*20=AF$7,AF$61*$B13*AF$3+AF$62*$C13*AF$3+AF$63*$D13*AF$3+AF$64*$E13*AF$3,IF($A13+$H$3*21=AF$7,AF$50*$B13*AF$3+AF$51*$C13*AF$3+AF$52*$D13*AF$3+AF$53*$E13*AF$3,IF($A13+$H$3*22=AF$7,AF$50*$B13*AF$3+AF$51*$C13*AF$3+AF$52*$D13*AF$3+AF$53*$E13*AF$3,IF($A13+$H$3*23=AF$7,AF$50*$B13*AF$3+AF$51*$C13*AF$3+AF$52*$D13*AF$3+AF$53*$E13*AF$3,IF($A13+$H$3*24=AF$7,AF$50*$B13*AF$3+AF$51*$C13*AF$3+AF$52*$D13*AF$3+AF$53*$E13*AF$3,IF($A13+$H$3*25=AF$7,AF$50*$B13*AF$3+AF$51*$C13*AF$3+AF$52*$D13*AF$3+AF$53*$E13*AF$3,IF($A13+$H$3*26=AF$7,AF$50*$B13*AF$3+AF$51*$C13*AF$3+AF$52*$D13*AF$3+AF$53*$E13*AF$3,IF($A13+$H$3*27=AF$7,AF$50*$B13*AF$3+AF$51*$C13*AF$3+AF$52*$D13*AF$3+AF$53*$E13*AF$3,IF($A13+$H$3*28=AF$7,AF$50*$B13*AF$3+AF$51*$C13*AF$3+AF$52*$D13*AF$3+AF$53*$E13*AF$3,IF($A13+$H$3*29=AF$7,AF$50*$B13*AF$3+AF$51*$C13*AF$3+AF$52*$D13*AF$3+AF$53*$E13*AF$3,IF($A13+$H$3*30=AF$7,AF$50*$B13*AF$3+AF$51*$C13*AF$3+AF$52*$D13*AF$3+AF$53*$E13*AF$3,IF($A13+$H$3*31=AF$7,AF$50*$B13*AF$3+AF$51*$C13*AF$3+AF$52*$D13*AF$3+AF$53*$E13*AF$3,IF($A13+$H$3*32=AF$7,AF$50*$B13*AF$3+AF$51*$C13*AF$3+AF$52*$D13*AF$3+AF$53*$E13*AF$3,IF($A13+$H$3*33=AF$7,AF$50*$B13*AF$3+AF$51*$C13*AF$3+AF$52*$D13*AF$3+AF$53*$E13*AF$3,IF($A13+$H$3*34=AF$7,AF$50*$B13*AF$3+AF$51*$C13*AF$3+AF$52*$D13*AF$3+AF$53*$E13*AF$3,IF($A13+$H$3*35=AF$7,AF$50*$B13*AF$3+AF$51*$C13*AF$3+AF$52*$D13*AF$3+AF$53*$E13*AF$3,IF($A13+$H$3*36=AF$7,AF$50*$B13*AF$3+AF$51*$C13*AF$3+AF$52*$D13*AF$3+AF$53*$E13*AF$3,IF($A13+$H$3*37=AF$7,AF$50*$B13*AF$3+AF$51*$C13*AF$3+AF$52*$D13*AF$3+AF$53*$E13*AF$3,IF($A13+$H$3*38=AF$7,AF$50*$B13*AF$3+AF$51*$C13*AF$3+AF$52*$D13*AF$3+AF$53*$E13*AF$3,IF($A13+$H$3*39=AF$7,AF$50*$B13*AF$3+AF$51*$C13*AF$3+AF$52*$D13*AF$3+AF$53*$E13*AF$3,IF($A13+$H$3*40=AF$7,AF$50*$B13*AF$3+AF$51*$C13*AF$3+AF$52*$D13*AF$3+AF$53*$E13*AF$3,0)))))))))))))))))))))))))))))))))))))))))*Warranty!$AC$47</f>
        <v>10596.600547274487</v>
      </c>
      <c r="AG13" s="124">
        <f>IF($A13=AG$7,AG$50*$B13+AG$51*$C13+AG$52*$D13+AG$53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$56*$B13*AG$3+AG$57*$C13*AG$3+AG$58*$D13*AG$3+AG$59*$E13*AG$3,IF($A13+$H$3*12=AG$7,AG$56*$B13*AG$3+AG$57*$C13*AG$3+AG$58*$D13*AG$3+AG$59*$E13*AG$3,IF($A13+$H$3*13=AG$7,AG$56*$B13*AG$3+AG$57*$C13*AG$3+AG$58*$D13*AG$3+AG$59*$E13*AG$3,IF($A13+$H$3*14=AG$7,AG$56*$B13*AG$3+AG$57*$C13*AG$3+AG$58*$D13*AG$3+AG$59*$E13*AG$3,IF($A13+$H$3*15=AG$7,AG$56*$B13*AG$3+AG$57*$C13*AG$3+AG$58*$D13*AG$3+AG$59*$E13*AG$3,IF($A13+$H$3*16=AG$7,AG$61*$B13*AG$3+AG$62*$C13*AG$3+AG$63*$D13*AG$3+AG$64*$E13*AG$3,IF($A13+$H$3*17=AG$7,AG$61*$B13*AG$3+AG$62*$C13*AG$3+AG$63*$D13*AG$3+AG$64*$E13*AG$3,IF($A13+$H$3*18=AG$7,AG$61*$B13*AG$3+AG$62*$C13*AG$3+AG$63*$D13*AG$3+AG$64*$E13*AG$3,IF($A13+$H$3*19=AG$7,AG$61*$B13*AG$3+AG$62*$C13*AG$3+AG$63*$D13*AG$3+AG$64*$E13*AG$3,IF($A13+$H$3*20=AG$7,AG$61*$B13*AG$3+AG$62*$C13*AG$3+AG$63*$D13*AG$3+AG$64*$E13*AG$3,IF($A13+$H$3*21=AG$7,AG$50*$B13*AG$3+AG$51*$C13*AG$3+AG$52*$D13*AG$3+AG$53*$E13*AG$3,IF($A13+$H$3*22=AG$7,AG$50*$B13*AG$3+AG$51*$C13*AG$3+AG$52*$D13*AG$3+AG$53*$E13*AG$3,IF($A13+$H$3*23=AG$7,AG$50*$B13*AG$3+AG$51*$C13*AG$3+AG$52*$D13*AG$3+AG$53*$E13*AG$3,IF($A13+$H$3*24=AG$7,AG$50*$B13*AG$3+AG$51*$C13*AG$3+AG$52*$D13*AG$3+AG$53*$E13*AG$3,IF($A13+$H$3*25=AG$7,AG$50*$B13*AG$3+AG$51*$C13*AG$3+AG$52*$D13*AG$3+AG$53*$E13*AG$3,IF($A13+$H$3*26=AG$7,AG$50*$B13*AG$3+AG$51*$C13*AG$3+AG$52*$D13*AG$3+AG$53*$E13*AG$3,IF($A13+$H$3*27=AG$7,AG$50*$B13*AG$3+AG$51*$C13*AG$3+AG$52*$D13*AG$3+AG$53*$E13*AG$3,IF($A13+$H$3*28=AG$7,AG$50*$B13*AG$3+AG$51*$C13*AG$3+AG$52*$D13*AG$3+AG$53*$E13*AG$3,IF($A13+$H$3*29=AG$7,AG$50*$B13*AG$3+AG$51*$C13*AG$3+AG$52*$D13*AG$3+AG$53*$E13*AG$3,IF($A13+$H$3*30=AG$7,AG$50*$B13*AG$3+AG$51*$C13*AG$3+AG$52*$D13*AG$3+AG$53*$E13*AG$3,IF($A13+$H$3*31=AG$7,AG$50*$B13*AG$3+AG$51*$C13*AG$3+AG$52*$D13*AG$3+AG$53*$E13*AG$3,IF($A13+$H$3*32=AG$7,AG$50*$B13*AG$3+AG$51*$C13*AG$3+AG$52*$D13*AG$3+AG$53*$E13*AG$3,IF($A13+$H$3*33=AG$7,AG$50*$B13*AG$3+AG$51*$C13*AG$3+AG$52*$D13*AG$3+AG$53*$E13*AG$3,IF($A13+$H$3*34=AG$7,AG$50*$B13*AG$3+AG$51*$C13*AG$3+AG$52*$D13*AG$3+AG$53*$E13*AG$3,IF($A13+$H$3*35=AG$7,AG$50*$B13*AG$3+AG$51*$C13*AG$3+AG$52*$D13*AG$3+AG$53*$E13*AG$3,IF($A13+$H$3*36=AG$7,AG$50*$B13*AG$3+AG$51*$C13*AG$3+AG$52*$D13*AG$3+AG$53*$E13*AG$3,IF($A13+$H$3*37=AG$7,AG$50*$B13*AG$3+AG$51*$C13*AG$3+AG$52*$D13*AG$3+AG$53*$E13*AG$3,IF($A13+$H$3*38=AG$7,AG$50*$B13*AG$3+AG$51*$C13*AG$3+AG$52*$D13*AG$3+AG$53*$E13*AG$3,IF($A13+$H$3*39=AG$7,AG$50*$B13*AG$3+AG$51*$C13*AG$3+AG$52*$D13*AG$3+AG$53*$E13*AG$3,IF($A13+$H$3*40=AG$7,AG$50*$B13*AG$3+AG$51*$C13*AG$3+AG$52*$D13*AG$3+AG$53*$E13*AG$3,0)))))))))))))))))))))))))))))))))))))))))*Warranty!$AC$47</f>
        <v>10596.600547274487</v>
      </c>
      <c r="AH13" s="124">
        <f>IF($A13=AH$7,AH$50*$B13+AH$51*$C13+AH$52*$D13+AH$53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$56*$B13*AH$3+AH$57*$C13*AH$3+AH$58*$D13*AH$3+AH$59*$E13*AH$3,IF($A13+$H$3*12=AH$7,AH$56*$B13*AH$3+AH$57*$C13*AH$3+AH$58*$D13*AH$3+AH$59*$E13*AH$3,IF($A13+$H$3*13=AH$7,AH$56*$B13*AH$3+AH$57*$C13*AH$3+AH$58*$D13*AH$3+AH$59*$E13*AH$3,IF($A13+$H$3*14=AH$7,AH$56*$B13*AH$3+AH$57*$C13*AH$3+AH$58*$D13*AH$3+AH$59*$E13*AH$3,IF($A13+$H$3*15=AH$7,AH$56*$B13*AH$3+AH$57*$C13*AH$3+AH$58*$D13*AH$3+AH$59*$E13*AH$3,IF($A13+$H$3*16=AH$7,AH$61*$B13*AH$3+AH$62*$C13*AH$3+AH$63*$D13*AH$3+AH$64*$E13*AH$3,IF($A13+$H$3*17=AH$7,AH$61*$B13*AH$3+AH$62*$C13*AH$3+AH$63*$D13*AH$3+AH$64*$E13*AH$3,IF($A13+$H$3*18=AH$7,AH$61*$B13*AH$3+AH$62*$C13*AH$3+AH$63*$D13*AH$3+AH$64*$E13*AH$3,IF($A13+$H$3*19=AH$7,AH$61*$B13*AH$3+AH$62*$C13*AH$3+AH$63*$D13*AH$3+AH$64*$E13*AH$3,IF($A13+$H$3*20=AH$7,AH$61*$B13*AH$3+AH$62*$C13*AH$3+AH$63*$D13*AH$3+AH$64*$E13*AH$3,IF($A13+$H$3*21=AH$7,AH$50*$B13*AH$3+AH$51*$C13*AH$3+AH$52*$D13*AH$3+AH$53*$E13*AH$3,IF($A13+$H$3*22=AH$7,AH$50*$B13*AH$3+AH$51*$C13*AH$3+AH$52*$D13*AH$3+AH$53*$E13*AH$3,IF($A13+$H$3*23=AH$7,AH$50*$B13*AH$3+AH$51*$C13*AH$3+AH$52*$D13*AH$3+AH$53*$E13*AH$3,IF($A13+$H$3*24=AH$7,AH$50*$B13*AH$3+AH$51*$C13*AH$3+AH$52*$D13*AH$3+AH$53*$E13*AH$3,IF($A13+$H$3*25=AH$7,AH$50*$B13*AH$3+AH$51*$C13*AH$3+AH$52*$D13*AH$3+AH$53*$E13*AH$3,IF($A13+$H$3*26=AH$7,AH$50*$B13*AH$3+AH$51*$C13*AH$3+AH$52*$D13*AH$3+AH$53*$E13*AH$3,IF($A13+$H$3*27=AH$7,AH$50*$B13*AH$3+AH$51*$C13*AH$3+AH$52*$D13*AH$3+AH$53*$E13*AH$3,IF($A13+$H$3*28=AH$7,AH$50*$B13*AH$3+AH$51*$C13*AH$3+AH$52*$D13*AH$3+AH$53*$E13*AH$3,IF($A13+$H$3*29=AH$7,AH$50*$B13*AH$3+AH$51*$C13*AH$3+AH$52*$D13*AH$3+AH$53*$E13*AH$3,IF($A13+$H$3*30=AH$7,AH$50*$B13*AH$3+AH$51*$C13*AH$3+AH$52*$D13*AH$3+AH$53*$E13*AH$3,IF($A13+$H$3*31=AH$7,AH$50*$B13*AH$3+AH$51*$C13*AH$3+AH$52*$D13*AH$3+AH$53*$E13*AH$3,IF($A13+$H$3*32=AH$7,AH$50*$B13*AH$3+AH$51*$C13*AH$3+AH$52*$D13*AH$3+AH$53*$E13*AH$3,IF($A13+$H$3*33=AH$7,AH$50*$B13*AH$3+AH$51*$C13*AH$3+AH$52*$D13*AH$3+AH$53*$E13*AH$3,IF($A13+$H$3*34=AH$7,AH$50*$B13*AH$3+AH$51*$C13*AH$3+AH$52*$D13*AH$3+AH$53*$E13*AH$3,IF($A13+$H$3*35=AH$7,AH$50*$B13*AH$3+AH$51*$C13*AH$3+AH$52*$D13*AH$3+AH$53*$E13*AH$3,IF($A13+$H$3*36=AH$7,AH$50*$B13*AH$3+AH$51*$C13*AH$3+AH$52*$D13*AH$3+AH$53*$E13*AH$3,IF($A13+$H$3*37=AH$7,AH$50*$B13*AH$3+AH$51*$C13*AH$3+AH$52*$D13*AH$3+AH$53*$E13*AH$3,IF($A13+$H$3*38=AH$7,AH$50*$B13*AH$3+AH$51*$C13*AH$3+AH$52*$D13*AH$3+AH$53*$E13*AH$3,IF($A13+$H$3*39=AH$7,AH$50*$B13*AH$3+AH$51*$C13*AH$3+AH$52*$D13*AH$3+AH$53*$E13*AH$3,IF($A13+$H$3*40=AH$7,AH$50*$B13*AH$3+AH$51*$C13*AH$3+AH$52*$D13*AH$3+AH$53*$E13*AH$3,0)))))))))))))))))))))))))))))))))))))))))*Warranty!$AD$47</f>
        <v>10857.439945361242</v>
      </c>
      <c r="AI13" s="124">
        <f>IF($A13=AI$7,AI$50*$B13+AI$51*$C13+AI$52*$D13+AI$53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$56*$B13*AI$3+AI$57*$C13*AI$3+AI$58*$D13*AI$3+AI$59*$E13*AI$3,IF($A13+$H$3*12=AI$7,AI$56*$B13*AI$3+AI$57*$C13*AI$3+AI$58*$D13*AI$3+AI$59*$E13*AI$3,IF($A13+$H$3*13=AI$7,AI$56*$B13*AI$3+AI$57*$C13*AI$3+AI$58*$D13*AI$3+AI$59*$E13*AI$3,IF($A13+$H$3*14=AI$7,AI$56*$B13*AI$3+AI$57*$C13*AI$3+AI$58*$D13*AI$3+AI$59*$E13*AI$3,IF($A13+$H$3*15=AI$7,AI$56*$B13*AI$3+AI$57*$C13*AI$3+AI$58*$D13*AI$3+AI$59*$E13*AI$3,IF($A13+$H$3*16=AI$7,AI$61*$B13*AI$3+AI$62*$C13*AI$3+AI$63*$D13*AI$3+AI$64*$E13*AI$3,IF($A13+$H$3*17=AI$7,AI$61*$B13*AI$3+AI$62*$C13*AI$3+AI$63*$D13*AI$3+AI$64*$E13*AI$3,IF($A13+$H$3*18=AI$7,AI$61*$B13*AI$3+AI$62*$C13*AI$3+AI$63*$D13*AI$3+AI$64*$E13*AI$3,IF($A13+$H$3*19=AI$7,AI$61*$B13*AI$3+AI$62*$C13*AI$3+AI$63*$D13*AI$3+AI$64*$E13*AI$3,IF($A13+$H$3*20=AI$7,AI$61*$B13*AI$3+AI$62*$C13*AI$3+AI$63*$D13*AI$3+AI$64*$E13*AI$3,IF($A13+$H$3*21=AI$7,AI$50*$B13*AI$3+AI$51*$C13*AI$3+AI$52*$D13*AI$3+AI$53*$E13*AI$3,IF($A13+$H$3*22=AI$7,AI$50*$B13*AI$3+AI$51*$C13*AI$3+AI$52*$D13*AI$3+AI$53*$E13*AI$3,IF($A13+$H$3*23=AI$7,AI$50*$B13*AI$3+AI$51*$C13*AI$3+AI$52*$D13*AI$3+AI$53*$E13*AI$3,IF($A13+$H$3*24=AI$7,AI$50*$B13*AI$3+AI$51*$C13*AI$3+AI$52*$D13*AI$3+AI$53*$E13*AI$3,IF($A13+$H$3*25=AI$7,AI$50*$B13*AI$3+AI$51*$C13*AI$3+AI$52*$D13*AI$3+AI$53*$E13*AI$3,IF($A13+$H$3*26=AI$7,AI$50*$B13*AI$3+AI$51*$C13*AI$3+AI$52*$D13*AI$3+AI$53*$E13*AI$3,IF($A13+$H$3*27=AI$7,AI$50*$B13*AI$3+AI$51*$C13*AI$3+AI$52*$D13*AI$3+AI$53*$E13*AI$3,IF($A13+$H$3*28=AI$7,AI$50*$B13*AI$3+AI$51*$C13*AI$3+AI$52*$D13*AI$3+AI$53*$E13*AI$3,IF($A13+$H$3*29=AI$7,AI$50*$B13*AI$3+AI$51*$C13*AI$3+AI$52*$D13*AI$3+AI$53*$E13*AI$3,IF($A13+$H$3*30=AI$7,AI$50*$B13*AI$3+AI$51*$C13*AI$3+AI$52*$D13*AI$3+AI$53*$E13*AI$3,IF($A13+$H$3*31=AI$7,AI$50*$B13*AI$3+AI$51*$C13*AI$3+AI$52*$D13*AI$3+AI$53*$E13*AI$3,IF($A13+$H$3*32=AI$7,AI$50*$B13*AI$3+AI$51*$C13*AI$3+AI$52*$D13*AI$3+AI$53*$E13*AI$3,IF($A13+$H$3*33=AI$7,AI$50*$B13*AI$3+AI$51*$C13*AI$3+AI$52*$D13*AI$3+AI$53*$E13*AI$3,IF($A13+$H$3*34=AI$7,AI$50*$B13*AI$3+AI$51*$C13*AI$3+AI$52*$D13*AI$3+AI$53*$E13*AI$3,IF($A13+$H$3*35=AI$7,AI$50*$B13*AI$3+AI$51*$C13*AI$3+AI$52*$D13*AI$3+AI$53*$E13*AI$3,IF($A13+$H$3*36=AI$7,AI$50*$B13*AI$3+AI$51*$C13*AI$3+AI$52*$D13*AI$3+AI$53*$E13*AI$3,IF($A13+$H$3*37=AI$7,AI$50*$B13*AI$3+AI$51*$C13*AI$3+AI$52*$D13*AI$3+AI$53*$E13*AI$3,IF($A13+$H$3*38=AI$7,AI$50*$B13*AI$3+AI$51*$C13*AI$3+AI$52*$D13*AI$3+AI$53*$E13*AI$3,IF($A13+$H$3*39=AI$7,AI$50*$B13*AI$3+AI$51*$C13*AI$3+AI$52*$D13*AI$3+AI$53*$E13*AI$3,IF($A13+$H$3*40=AI$7,AI$50*$B13*AI$3+AI$51*$C13*AI$3+AI$52*$D13*AI$3+AI$53*$E13*AI$3,0)))))))))))))))))))))))))))))))))))))))))*Warranty!$AD$47</f>
        <v>10857.439945361242</v>
      </c>
      <c r="AJ13" s="124">
        <f>IF($A13=AJ$7,AJ$50*$B13+AJ$51*$C13+AJ$52*$D13+AJ$53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$56*$B13*AJ$3+AJ$57*$C13*AJ$3+AJ$58*$D13*AJ$3+AJ$59*$E13*AJ$3,IF($A13+$H$3*12=AJ$7,AJ$56*$B13*AJ$3+AJ$57*$C13*AJ$3+AJ$58*$D13*AJ$3+AJ$59*$E13*AJ$3,IF($A13+$H$3*13=AJ$7,AJ$56*$B13*AJ$3+AJ$57*$C13*AJ$3+AJ$58*$D13*AJ$3+AJ$59*$E13*AJ$3,IF($A13+$H$3*14=AJ$7,AJ$56*$B13*AJ$3+AJ$57*$C13*AJ$3+AJ$58*$D13*AJ$3+AJ$59*$E13*AJ$3,IF($A13+$H$3*15=AJ$7,AJ$56*$B13*AJ$3+AJ$57*$C13*AJ$3+AJ$58*$D13*AJ$3+AJ$59*$E13*AJ$3,IF($A13+$H$3*16=AJ$7,AJ$61*$B13*AJ$3+AJ$62*$C13*AJ$3+AJ$63*$D13*AJ$3+AJ$64*$E13*AJ$3,IF($A13+$H$3*17=AJ$7,AJ$61*$B13*AJ$3+AJ$62*$C13*AJ$3+AJ$63*$D13*AJ$3+AJ$64*$E13*AJ$3,IF($A13+$H$3*18=AJ$7,AJ$61*$B13*AJ$3+AJ$62*$C13*AJ$3+AJ$63*$D13*AJ$3+AJ$64*$E13*AJ$3,IF($A13+$H$3*19=AJ$7,AJ$61*$B13*AJ$3+AJ$62*$C13*AJ$3+AJ$63*$D13*AJ$3+AJ$64*$E13*AJ$3,IF($A13+$H$3*20=AJ$7,AJ$61*$B13*AJ$3+AJ$62*$C13*AJ$3+AJ$63*$D13*AJ$3+AJ$64*$E13*AJ$3,IF($A13+$H$3*21=AJ$7,AJ$50*$B13*AJ$3+AJ$51*$C13*AJ$3+AJ$52*$D13*AJ$3+AJ$53*$E13*AJ$3,IF($A13+$H$3*22=AJ$7,AJ$50*$B13*AJ$3+AJ$51*$C13*AJ$3+AJ$52*$D13*AJ$3+AJ$53*$E13*AJ$3,IF($A13+$H$3*23=AJ$7,AJ$50*$B13*AJ$3+AJ$51*$C13*AJ$3+AJ$52*$D13*AJ$3+AJ$53*$E13*AJ$3,IF($A13+$H$3*24=AJ$7,AJ$50*$B13*AJ$3+AJ$51*$C13*AJ$3+AJ$52*$D13*AJ$3+AJ$53*$E13*AJ$3,IF($A13+$H$3*25=AJ$7,AJ$50*$B13*AJ$3+AJ$51*$C13*AJ$3+AJ$52*$D13*AJ$3+AJ$53*$E13*AJ$3,IF($A13+$H$3*26=AJ$7,AJ$50*$B13*AJ$3+AJ$51*$C13*AJ$3+AJ$52*$D13*AJ$3+AJ$53*$E13*AJ$3,IF($A13+$H$3*27=AJ$7,AJ$50*$B13*AJ$3+AJ$51*$C13*AJ$3+AJ$52*$D13*AJ$3+AJ$53*$E13*AJ$3,IF($A13+$H$3*28=AJ$7,AJ$50*$B13*AJ$3+AJ$51*$C13*AJ$3+AJ$52*$D13*AJ$3+AJ$53*$E13*AJ$3,IF($A13+$H$3*29=AJ$7,AJ$50*$B13*AJ$3+AJ$51*$C13*AJ$3+AJ$52*$D13*AJ$3+AJ$53*$E13*AJ$3,IF($A13+$H$3*30=AJ$7,AJ$50*$B13*AJ$3+AJ$51*$C13*AJ$3+AJ$52*$D13*AJ$3+AJ$53*$E13*AJ$3,IF($A13+$H$3*31=AJ$7,AJ$50*$B13*AJ$3+AJ$51*$C13*AJ$3+AJ$52*$D13*AJ$3+AJ$53*$E13*AJ$3,IF($A13+$H$3*32=AJ$7,AJ$50*$B13*AJ$3+AJ$51*$C13*AJ$3+AJ$52*$D13*AJ$3+AJ$53*$E13*AJ$3,IF($A13+$H$3*33=AJ$7,AJ$50*$B13*AJ$3+AJ$51*$C13*AJ$3+AJ$52*$D13*AJ$3+AJ$53*$E13*AJ$3,IF($A13+$H$3*34=AJ$7,AJ$50*$B13*AJ$3+AJ$51*$C13*AJ$3+AJ$52*$D13*AJ$3+AJ$53*$E13*AJ$3,IF($A13+$H$3*35=AJ$7,AJ$50*$B13*AJ$3+AJ$51*$C13*AJ$3+AJ$52*$D13*AJ$3+AJ$53*$E13*AJ$3,IF($A13+$H$3*36=AJ$7,AJ$50*$B13*AJ$3+AJ$51*$C13*AJ$3+AJ$52*$D13*AJ$3+AJ$53*$E13*AJ$3,IF($A13+$H$3*37=AJ$7,AJ$50*$B13*AJ$3+AJ$51*$C13*AJ$3+AJ$52*$D13*AJ$3+AJ$53*$E13*AJ$3,IF($A13+$H$3*38=AJ$7,AJ$50*$B13*AJ$3+AJ$51*$C13*AJ$3+AJ$52*$D13*AJ$3+AJ$53*$E13*AJ$3,IF($A13+$H$3*39=AJ$7,AJ$50*$B13*AJ$3+AJ$51*$C13*AJ$3+AJ$52*$D13*AJ$3+AJ$53*$E13*AJ$3,IF($A13+$H$3*40=AJ$7,AJ$50*$B13*AJ$3+AJ$51*$C13*AJ$3+AJ$52*$D13*AJ$3+AJ$53*$E13*AJ$3,0)))))))))))))))))))))))))))))))))))))))))*Warranty!$AD$47</f>
        <v>10857.439945361242</v>
      </c>
      <c r="AK13" s="124">
        <f>IF($A13=AK$7,AK$50*$B13+AK$51*$C13+AK$52*$D13+AK$53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$56*$B13*AK$3+AK$57*$C13*AK$3+AK$58*$D13*AK$3+AK$59*$E13*AK$3,IF($A13+$H$3*12=AK$7,AK$56*$B13*AK$3+AK$57*$C13*AK$3+AK$58*$D13*AK$3+AK$59*$E13*AK$3,IF($A13+$H$3*13=AK$7,AK$56*$B13*AK$3+AK$57*$C13*AK$3+AK$58*$D13*AK$3+AK$59*$E13*AK$3,IF($A13+$H$3*14=AK$7,AK$56*$B13*AK$3+AK$57*$C13*AK$3+AK$58*$D13*AK$3+AK$59*$E13*AK$3,IF($A13+$H$3*15=AK$7,AK$56*$B13*AK$3+AK$57*$C13*AK$3+AK$58*$D13*AK$3+AK$59*$E13*AK$3,IF($A13+$H$3*16=AK$7,AK$61*$B13*AK$3+AK$62*$C13*AK$3+AK$63*$D13*AK$3+AK$64*$E13*AK$3,IF($A13+$H$3*17=AK$7,AK$61*$B13*AK$3+AK$62*$C13*AK$3+AK$63*$D13*AK$3+AK$64*$E13*AK$3,IF($A13+$H$3*18=AK$7,AK$61*$B13*AK$3+AK$62*$C13*AK$3+AK$63*$D13*AK$3+AK$64*$E13*AK$3,IF($A13+$H$3*19=AK$7,AK$61*$B13*AK$3+AK$62*$C13*AK$3+AK$63*$D13*AK$3+AK$64*$E13*AK$3,IF($A13+$H$3*20=AK$7,AK$61*$B13*AK$3+AK$62*$C13*AK$3+AK$63*$D13*AK$3+AK$64*$E13*AK$3,IF($A13+$H$3*21=AK$7,AK$50*$B13*AK$3+AK$51*$C13*AK$3+AK$52*$D13*AK$3+AK$53*$E13*AK$3,IF($A13+$H$3*22=AK$7,AK$50*$B13*AK$3+AK$51*$C13*AK$3+AK$52*$D13*AK$3+AK$53*$E13*AK$3,IF($A13+$H$3*23=AK$7,AK$50*$B13*AK$3+AK$51*$C13*AK$3+AK$52*$D13*AK$3+AK$53*$E13*AK$3,IF($A13+$H$3*24=AK$7,AK$50*$B13*AK$3+AK$51*$C13*AK$3+AK$52*$D13*AK$3+AK$53*$E13*AK$3,IF($A13+$H$3*25=AK$7,AK$50*$B13*AK$3+AK$51*$C13*AK$3+AK$52*$D13*AK$3+AK$53*$E13*AK$3,IF($A13+$H$3*26=AK$7,AK$50*$B13*AK$3+AK$51*$C13*AK$3+AK$52*$D13*AK$3+AK$53*$E13*AK$3,IF($A13+$H$3*27=AK$7,AK$50*$B13*AK$3+AK$51*$C13*AK$3+AK$52*$D13*AK$3+AK$53*$E13*AK$3,IF($A13+$H$3*28=AK$7,AK$50*$B13*AK$3+AK$51*$C13*AK$3+AK$52*$D13*AK$3+AK$53*$E13*AK$3,IF($A13+$H$3*29=AK$7,AK$50*$B13*AK$3+AK$51*$C13*AK$3+AK$52*$D13*AK$3+AK$53*$E13*AK$3,IF($A13+$H$3*30=AK$7,AK$50*$B13*AK$3+AK$51*$C13*AK$3+AK$52*$D13*AK$3+AK$53*$E13*AK$3,IF($A13+$H$3*31=AK$7,AK$50*$B13*AK$3+AK$51*$C13*AK$3+AK$52*$D13*AK$3+AK$53*$E13*AK$3,IF($A13+$H$3*32=AK$7,AK$50*$B13*AK$3+AK$51*$C13*AK$3+AK$52*$D13*AK$3+AK$53*$E13*AK$3,IF($A13+$H$3*33=AK$7,AK$50*$B13*AK$3+AK$51*$C13*AK$3+AK$52*$D13*AK$3+AK$53*$E13*AK$3,IF($A13+$H$3*34=AK$7,AK$50*$B13*AK$3+AK$51*$C13*AK$3+AK$52*$D13*AK$3+AK$53*$E13*AK$3,IF($A13+$H$3*35=AK$7,AK$50*$B13*AK$3+AK$51*$C13*AK$3+AK$52*$D13*AK$3+AK$53*$E13*AK$3,IF($A13+$H$3*36=AK$7,AK$50*$B13*AK$3+AK$51*$C13*AK$3+AK$52*$D13*AK$3+AK$53*$E13*AK$3,IF($A13+$H$3*37=AK$7,AK$50*$B13*AK$3+AK$51*$C13*AK$3+AK$52*$D13*AK$3+AK$53*$E13*AK$3,IF($A13+$H$3*38=AK$7,AK$50*$B13*AK$3+AK$51*$C13*AK$3+AK$52*$D13*AK$3+AK$53*$E13*AK$3,IF($A13+$H$3*39=AK$7,AK$50*$B13*AK$3+AK$51*$C13*AK$3+AK$52*$D13*AK$3+AK$53*$E13*AK$3,IF($A13+$H$3*40=AK$7,AK$50*$B13*AK$3+AK$51*$C13*AK$3+AK$52*$D13*AK$3+AK$53*$E13*AK$3,0)))))))))))))))))))))))))))))))))))))))))*Warranty!$AD$47</f>
        <v>10857.439945361242</v>
      </c>
      <c r="AL13" s="124">
        <f>IF($A13=AL$7,AL$50*$B13+AL$51*$C13+AL$52*$D13+AL$53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$56*$B13*AL$3+AL$57*$C13*AL$3+AL$58*$D13*AL$3+AL$59*$E13*AL$3,IF($A13+$H$3*12=AL$7,AL$56*$B13*AL$3+AL$57*$C13*AL$3+AL$58*$D13*AL$3+AL$59*$E13*AL$3,IF($A13+$H$3*13=AL$7,AL$56*$B13*AL$3+AL$57*$C13*AL$3+AL$58*$D13*AL$3+AL$59*$E13*AL$3,IF($A13+$H$3*14=AL$7,AL$56*$B13*AL$3+AL$57*$C13*AL$3+AL$58*$D13*AL$3+AL$59*$E13*AL$3,IF($A13+$H$3*15=AL$7,AL$56*$B13*AL$3+AL$57*$C13*AL$3+AL$58*$D13*AL$3+AL$59*$E13*AL$3,IF($A13+$H$3*16=AL$7,AL$61*$B13*AL$3+AL$62*$C13*AL$3+AL$63*$D13*AL$3+AL$64*$E13*AL$3,IF($A13+$H$3*17=AL$7,AL$61*$B13*AL$3+AL$62*$C13*AL$3+AL$63*$D13*AL$3+AL$64*$E13*AL$3,IF($A13+$H$3*18=AL$7,AL$61*$B13*AL$3+AL$62*$C13*AL$3+AL$63*$D13*AL$3+AL$64*$E13*AL$3,IF($A13+$H$3*19=AL$7,AL$61*$B13*AL$3+AL$62*$C13*AL$3+AL$63*$D13*AL$3+AL$64*$E13*AL$3,IF($A13+$H$3*20=AL$7,AL$61*$B13*AL$3+AL$62*$C13*AL$3+AL$63*$D13*AL$3+AL$64*$E13*AL$3,IF($A13+$H$3*21=AL$7,AL$50*$B13*AL$3+AL$51*$C13*AL$3+AL$52*$D13*AL$3+AL$53*$E13*AL$3,IF($A13+$H$3*22=AL$7,AL$50*$B13*AL$3+AL$51*$C13*AL$3+AL$52*$D13*AL$3+AL$53*$E13*AL$3,IF($A13+$H$3*23=AL$7,AL$50*$B13*AL$3+AL$51*$C13*AL$3+AL$52*$D13*AL$3+AL$53*$E13*AL$3,IF($A13+$H$3*24=AL$7,AL$50*$B13*AL$3+AL$51*$C13*AL$3+AL$52*$D13*AL$3+AL$53*$E13*AL$3,IF($A13+$H$3*25=AL$7,AL$50*$B13*AL$3+AL$51*$C13*AL$3+AL$52*$D13*AL$3+AL$53*$E13*AL$3,IF($A13+$H$3*26=AL$7,AL$50*$B13*AL$3+AL$51*$C13*AL$3+AL$52*$D13*AL$3+AL$53*$E13*AL$3,IF($A13+$H$3*27=AL$7,AL$50*$B13*AL$3+AL$51*$C13*AL$3+AL$52*$D13*AL$3+AL$53*$E13*AL$3,IF($A13+$H$3*28=AL$7,AL$50*$B13*AL$3+AL$51*$C13*AL$3+AL$52*$D13*AL$3+AL$53*$E13*AL$3,IF($A13+$H$3*29=AL$7,AL$50*$B13*AL$3+AL$51*$C13*AL$3+AL$52*$D13*AL$3+AL$53*$E13*AL$3,IF($A13+$H$3*30=AL$7,AL$50*$B13*AL$3+AL$51*$C13*AL$3+AL$52*$D13*AL$3+AL$53*$E13*AL$3,IF($A13+$H$3*31=AL$7,AL$50*$B13*AL$3+AL$51*$C13*AL$3+AL$52*$D13*AL$3+AL$53*$E13*AL$3,IF($A13+$H$3*32=AL$7,AL$50*$B13*AL$3+AL$51*$C13*AL$3+AL$52*$D13*AL$3+AL$53*$E13*AL$3,IF($A13+$H$3*33=AL$7,AL$50*$B13*AL$3+AL$51*$C13*AL$3+AL$52*$D13*AL$3+AL$53*$E13*AL$3,IF($A13+$H$3*34=AL$7,AL$50*$B13*AL$3+AL$51*$C13*AL$3+AL$52*$D13*AL$3+AL$53*$E13*AL$3,IF($A13+$H$3*35=AL$7,AL$50*$B13*AL$3+AL$51*$C13*AL$3+AL$52*$D13*AL$3+AL$53*$E13*AL$3,IF($A13+$H$3*36=AL$7,AL$50*$B13*AL$3+AL$51*$C13*AL$3+AL$52*$D13*AL$3+AL$53*$E13*AL$3,IF($A13+$H$3*37=AL$7,AL$50*$B13*AL$3+AL$51*$C13*AL$3+AL$52*$D13*AL$3+AL$53*$E13*AL$3,IF($A13+$H$3*38=AL$7,AL$50*$B13*AL$3+AL$51*$C13*AL$3+AL$52*$D13*AL$3+AL$53*$E13*AL$3,IF($A13+$H$3*39=AL$7,AL$50*$B13*AL$3+AL$51*$C13*AL$3+AL$52*$D13*AL$3+AL$53*$E13*AL$3,IF($A13+$H$3*40=AL$7,AL$50*$B13*AL$3+AL$51*$C13*AL$3+AL$52*$D13*AL$3+AL$53*$E13*AL$3,0)))))))))))))))))))))))))))))))))))))))))*Warranty!$AD$47</f>
        <v>10857.439945361242</v>
      </c>
      <c r="AM13" s="124">
        <f t="shared" ref="AM13:AU22" si="20">IF($A13=AM$7,AM$50*$B13+AM$51*$C13+AM$52*$D13+AM$53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$56*$B13*AM$3+AM$57*$C13*AM$3+AM$58*$D13*AM$3+AM$59*$E13*AM$3,IF($A13+$H$3*12=AM$7,AM$56*$B13*AM$3+AM$57*$C13*AM$3+AM$58*$D13*AM$3+AM$59*$E13*AM$3,IF($A13+$H$3*13=AM$7,AM$56*$B13*AM$3+AM$57*$C13*AM$3+AM$58*$D13*AM$3+AM$59*$E13*AM$3,IF($A13+$H$3*14=AM$7,AM$56*$B13*AM$3+AM$57*$C13*AM$3+AM$58*$D13*AM$3+AM$59*$E13*AM$3,IF($A13+$H$3*15=AM$7,AM$56*$B13*AM$3+AM$57*$C13*AM$3+AM$58*$D13*AM$3+AM$59*$E13*AM$3,IF($A13+$H$3*16=AM$7,AM$61*$B13*AM$3+AM$62*$C13*AM$3+AM$63*$D13*AM$3+AM$64*$E13*AM$3,IF($A13+$H$3*17=AM$7,AM$61*$B13*AM$3+AM$62*$C13*AM$3+AM$63*$D13*AM$3+AM$64*$E13*AM$3,IF($A13+$H$3*18=AM$7,AM$61*$B13*AM$3+AM$62*$C13*AM$3+AM$63*$D13*AM$3+AM$64*$E13*AM$3,IF($A13+$H$3*19=AM$7,AM$61*$B13*AM$3+AM$62*$C13*AM$3+AM$63*$D13*AM$3+AM$64*$E13*AM$3,IF($A13+$H$3*20=AM$7,AM$61*$B13*AM$3+AM$62*$C13*AM$3+AM$63*$D13*AM$3+AM$64*$E13*AM$3,IF($A13+$H$3*21=AM$7,AM$50*$B13*AM$3+AM$51*$C13*AM$3+AM$52*$D13*AM$3+AM$53*$E13*AM$3,IF($A13+$H$3*22=AM$7,AM$50*$B13*AM$3+AM$51*$C13*AM$3+AM$52*$D13*AM$3+AM$53*$E13*AM$3,IF($A13+$H$3*23=AM$7,AM$50*$B13*AM$3+AM$51*$C13*AM$3+AM$52*$D13*AM$3+AM$53*$E13*AM$3,IF($A13+$H$3*24=AM$7,AM$50*$B13*AM$3+AM$51*$C13*AM$3+AM$52*$D13*AM$3+AM$53*$E13*AM$3,IF($A13+$H$3*25=AM$7,AM$50*$B13*AM$3+AM$51*$C13*AM$3+AM$52*$D13*AM$3+AM$53*$E13*AM$3,IF($A13+$H$3*26=AM$7,AM$50*$B13*AM$3+AM$51*$C13*AM$3+AM$52*$D13*AM$3+AM$53*$E13*AM$3,IF($A13+$H$3*27=AM$7,AM$50*$B13*AM$3+AM$51*$C13*AM$3+AM$52*$D13*AM$3+AM$53*$E13*AM$3,IF($A13+$H$3*28=AM$7,AM$50*$B13*AM$3+AM$51*$C13*AM$3+AM$52*$D13*AM$3+AM$53*$E13*AM$3,IF($A13+$H$3*29=AM$7,AM$50*$B13*AM$3+AM$51*$C13*AM$3+AM$52*$D13*AM$3+AM$53*$E13*AM$3,IF($A13+$H$3*30=AM$7,AM$50*$B13*AM$3+AM$51*$C13*AM$3+AM$52*$D13*AM$3+AM$53*$E13*AM$3,IF($A13+$H$3*31=AM$7,AM$50*$B13*AM$3+AM$51*$C13*AM$3+AM$52*$D13*AM$3+AM$53*$E13*AM$3,IF($A13+$H$3*32=AM$7,AM$50*$B13*AM$3+AM$51*$C13*AM$3+AM$52*$D13*AM$3+AM$53*$E13*AM$3,IF($A13+$H$3*33=AM$7,AM$50*$B13*AM$3+AM$51*$C13*AM$3+AM$52*$D13*AM$3+AM$53*$E13*AM$3,IF($A13+$H$3*34=AM$7,AM$50*$B13*AM$3+AM$51*$C13*AM$3+AM$52*$D13*AM$3+AM$53*$E13*AM$3,IF($A13+$H$3*35=AM$7,AM$50*$B13*AM$3+AM$51*$C13*AM$3+AM$52*$D13*AM$3+AM$53*$E13*AM$3,IF($A13+$H$3*36=AM$7,AM$50*$B13*AM$3+AM$51*$C13*AM$3+AM$52*$D13*AM$3+AM$53*$E13*AM$3,IF($A13+$H$3*37=AM$7,AM$50*$B13*AM$3+AM$51*$C13*AM$3+AM$52*$D13*AM$3+AM$53*$E13*AM$3,IF($A13+$H$3*38=AM$7,AM$50*$B13*AM$3+AM$51*$C13*AM$3+AM$52*$D13*AM$3+AM$53*$E13*AM$3,IF($A13+$H$3*39=AM$7,AM$50*$B13*AM$3+AM$51*$C13*AM$3+AM$52*$D13*AM$3+AM$53*$E13*AM$3,IF($A13+$H$3*40=AM$7,AM$50*$B13*AM$3+AM$51*$C13*AM$3+AM$52*$D13*AM$3+AM$53*$E13*AM$3,0)))))))))))))))))))))))))))))))))))))))))</f>
        <v>42122.445393440008</v>
      </c>
      <c r="AN13" s="124">
        <f t="shared" si="20"/>
        <v>42122.445393440008</v>
      </c>
      <c r="AO13" s="124">
        <f t="shared" si="20"/>
        <v>42122.445393440008</v>
      </c>
      <c r="AP13" s="124">
        <f t="shared" si="20"/>
        <v>42122.445393440008</v>
      </c>
      <c r="AQ13" s="124">
        <f t="shared" si="20"/>
        <v>42122.445393440008</v>
      </c>
      <c r="AR13" s="124">
        <f t="shared" si="20"/>
        <v>42122.445393440008</v>
      </c>
      <c r="AS13" s="124">
        <f t="shared" si="20"/>
        <v>42122.445393440008</v>
      </c>
      <c r="AT13" s="124">
        <f t="shared" si="20"/>
        <v>42122.445393440008</v>
      </c>
      <c r="AU13" s="124">
        <f t="shared" si="20"/>
        <v>42122.445393440008</v>
      </c>
      <c r="AV13" s="147">
        <f t="shared" si="1"/>
        <v>4614371.8595612627</v>
      </c>
    </row>
    <row r="14" spans="1:48" x14ac:dyDescent="0.2">
      <c r="A14" s="114">
        <f t="shared" si="7"/>
        <v>2027</v>
      </c>
      <c r="B14" s="148">
        <f>'QUANTITIES - ALT 2'!L10</f>
        <v>0</v>
      </c>
      <c r="C14" s="148">
        <f>'QUANTITIES - ALT 2'!M10</f>
        <v>0</v>
      </c>
      <c r="D14" s="148">
        <f>'QUANTITIES - ALT 2'!N10</f>
        <v>0</v>
      </c>
      <c r="E14" s="148">
        <f>'QUANTITIES - ALT 2'!O10</f>
        <v>0</v>
      </c>
      <c r="F14" s="149">
        <f t="shared" si="2"/>
        <v>0</v>
      </c>
      <c r="G14" s="134"/>
      <c r="H14" s="113">
        <f t="shared" si="8"/>
        <v>0</v>
      </c>
      <c r="I14" s="111">
        <f t="shared" si="9"/>
        <v>0</v>
      </c>
      <c r="J14" s="111">
        <f t="shared" si="10"/>
        <v>0</v>
      </c>
      <c r="K14" s="111">
        <f t="shared" si="3"/>
        <v>0</v>
      </c>
      <c r="L14" s="117">
        <f t="shared" si="11"/>
        <v>0</v>
      </c>
      <c r="M14" s="104"/>
      <c r="N14" s="124"/>
      <c r="O14" s="124">
        <f t="shared" si="4"/>
        <v>0</v>
      </c>
      <c r="P14" s="124">
        <f t="shared" si="12"/>
        <v>0</v>
      </c>
      <c r="Q14" s="124">
        <f t="shared" si="15"/>
        <v>0</v>
      </c>
      <c r="R14" s="124">
        <f t="shared" si="18"/>
        <v>0</v>
      </c>
      <c r="S14" s="124">
        <f t="shared" ref="S14:S46" si="21">IF($A14=S$7,S$50*$B14+S$51*$C14+S$52*$D14+S$53*$E14,IF($A14+$H$3=S$7,$A$5*$B14*S$3+$B$5*$C14*S$3+$C$5*$D14*S$3+$D$5*$E14*S$3,IF($A14+$H$3*2=S$7,$A$5*$B14*S$3+$B$5*$C14*S$3+$C$5*$D14*S$3+$D$5*$E14*S$3,IF($A14+$H$3*3=S$7,$A$5*$B14*S$3+$B$5*$C14*S$3+$C$5*$D14*S$3+$D$5*$E14*S$3,IF($A14+$H$3*4=S$7,$A$5*$B14*S$3+$B$5*$C14*S$3+$C$5*$D14*S$3+$D$5*$E14*S$3,IF($A14+$H$3*5=S$7,$A$5*$B14*S$3+$B$5*$C14*S$3+$C$5*$D14*S$3+$D$5*$E14*S$3,IF($A14+$H$3*6=S$7,$A$5*$B14*S$3+$B$5*$C14*S$3+$C$5*$D14*S$3+$D$5*$E14*S$3,IF($A14+$H$3*7=S$7,$A$5*$B14*S$3+$B$5*$C14*S$3+$C$5*$D14*S$3+$D$5*$E14*S$3,IF($A14+$H$3*8=S$7,$A$5*$B14*S$3+$B$5*$C14*S$3+$C$5*$D14*S$3+$D$5*$E14*S$3,IF($A14+$H$3*9=S$7,$A$5*$B14*S$3+$B$5*$C14*S$3+$C$5*$D14*S$3+$D$5*$E14*S$3,IF($A14+$H$3*10=S$7,$A$5*$B14*S$3+$B$5*$C14*S$3+$C$5*$D14*S$3+$D$5*$E14*S$3,IF($A14+$H$3*11=S$7,S$56*$B14*S$3+S$57*$C14*S$3+S$58*$D14*S$3+S$59*$E14*S$3,IF($A14+$H$3*12=S$7,S$56*$B14*S$3+S$57*$C14*S$3+S$58*$D14*S$3+S$59*$E14*S$3,IF($A14+$H$3*13=S$7,S$56*$B14*S$3+S$57*$C14*S$3+S$58*$D14*S$3+S$59*$E14*S$3,IF($A14+$H$3*14=S$7,S$56*$B14*S$3+S$57*$C14*S$3+S$58*$D14*S$3+S$59*$E14*S$3,IF($A14+$H$3*15=S$7,S$56*$B14*S$3+S$57*$C14*S$3+S$58*$D14*S$3+S$59*$E14*S$3,IF($A14+$H$3*16=S$7,S$61*$B14*S$3+S$62*$C14*S$3+S$63*$D14*S$3+S$64*$E14*S$3,IF($A14+$H$3*17=S$7,S$61*$B14*S$3+S$62*$C14*S$3+S$63*$D14*S$3+S$64*$E14*S$3,IF($A14+$H$3*18=S$7,S$61*$B14*S$3+S$62*$C14*S$3+S$63*$D14*S$3+S$64*$E14*S$3,IF($A14+$H$3*19=S$7,S$61*$B14*S$3+S$62*$C14*S$3+S$63*$D14*S$3+S$64*$E14*S$3,IF($A14+$H$3*20=S$7,S$61*$B14*S$3+S$62*$C14*S$3+S$63*$D14*S$3+S$64*$E14*S$3,IF($A14+$H$3*21=S$7,S$50*$B14*S$3+S$51*$C14*S$3+S$52*$D14*S$3+S$53*$E14*S$3,IF($A14+$H$3*22=S$7,S$50*$B14*S$3+S$51*$C14*S$3+S$52*$D14*S$3+S$53*$E14*S$3,IF($A14+$H$3*23=S$7,S$50*$B14*S$3+S$51*$C14*S$3+S$52*$D14*S$3+S$53*$E14*S$3,IF($A14+$H$3*24=S$7,S$50*$B14*S$3+S$51*$C14*S$3+S$52*$D14*S$3+S$53*$E14*S$3,IF($A14+$H$3*25=S$7,S$50*$B14*S$3+S$51*$C14*S$3+S$52*$D14*S$3+S$53*$E14*S$3,IF($A14+$H$3*26=S$7,S$50*$B14*S$3+S$51*$C14*S$3+S$52*$D14*S$3+S$53*$E14*S$3,IF($A14+$H$3*27=S$7,S$50*$B14*S$3+S$51*$C14*S$3+S$52*$D14*S$3+S$53*$E14*S$3,IF($A14+$H$3*28=S$7,S$50*$B14*S$3+S$51*$C14*S$3+S$52*$D14*S$3+S$53*$E14*S$3,IF($A14+$H$3*29=S$7,S$50*$B14*S$3+S$51*$C14*S$3+S$52*$D14*S$3+S$53*$E14*S$3,IF($A14+$H$3*30=S$7,S$50*$B14*S$3+S$51*$C14*S$3+S$52*$D14*S$3+S$53*$E14*S$3,IF($A14+$H$3*31=S$7,S$50*$B14*S$3+S$51*$C14*S$3+S$52*$D14*S$3+S$53*$E14*S$3,IF($A14+$H$3*32=S$7,S$50*$B14*S$3+S$51*$C14*S$3+S$52*$D14*S$3+S$53*$E14*S$3,IF($A14+$H$3*33=S$7,S$50*$B14*S$3+S$51*$C14*S$3+S$52*$D14*S$3+S$53*$E14*S$3,IF($A14+$H$3*34=S$7,S$50*$B14*S$3+S$51*$C14*S$3+S$52*$D14*S$3+S$53*$E14*S$3,IF($A14+$H$3*35=S$7,S$50*$B14*S$3+S$51*$C14*S$3+S$52*$D14*S$3+S$53*$E14*S$3,IF($A14+$H$3*36=S$7,S$50*$B14*S$3+S$51*$C14*S$3+S$52*$D14*S$3+S$53*$E14*S$3,IF($A14+$H$3*37=S$7,S$50*$B14*S$3+S$51*$C14*S$3+S$52*$D14*S$3+S$53*$E14*S$3,IF($A14+$H$3*38=S$7,S$50*$B14*S$3+S$51*$C14*S$3+S$52*$D14*S$3+S$53*$E14*S$3,IF($A14+$H$3*39=S$7,S$50*$B14*S$3+S$51*$C14*S$3+S$52*$D14*S$3+S$53*$E14*S$3,IF($A14+$H$3*40=S$7,S$50*$B14*S$3+S$51*$C14*S$3+S$52*$D14*S$3+S$53*$E14*S$3,0)))))))))))))))))))))))))))))))))))))))))</f>
        <v>0</v>
      </c>
      <c r="T14" s="124">
        <f>IF($A14=T$7,T$50*$B14+T$51*$C14+T$52*$D14+T$53*$E14,IF($A14+$H$3=T$7,$A$5*$B14*T$3+$B$5*$C14*T$3+$C$5*$D14*T$3+$D$5*$E14*T$3,IF($A14+$H$3*2=T$7,$A$5*$B14*T$3+$B$5*$C14*T$3+$C$5*$D14*T$3+$D$5*$E14*T$3,IF($A14+$H$3*3=T$7,$A$5*$B14*T$3+$B$5*$C14*T$3+$C$5*$D14*T$3+$D$5*$E14*T$3,IF($A14+$H$3*4=T$7,$A$5*$B14*T$3+$B$5*$C14*T$3+$C$5*$D14*T$3+$D$5*$E14*T$3,IF($A14+$H$3*5=T$7,$A$5*$B14*T$3+$B$5*$C14*T$3+$C$5*$D14*T$3+$D$5*$E14*T$3,IF($A14+$H$3*6=T$7,$A$5*$B14*T$3+$B$5*$C14*T$3+$C$5*$D14*T$3+$D$5*$E14*T$3,IF($A14+$H$3*7=T$7,$A$5*$B14*T$3+$B$5*$C14*T$3+$C$5*$D14*T$3+$D$5*$E14*T$3,IF($A14+$H$3*8=T$7,$A$5*$B14*T$3+$B$5*$C14*T$3+$C$5*$D14*T$3+$D$5*$E14*T$3,IF($A14+$H$3*9=T$7,$A$5*$B14*T$3+$B$5*$C14*T$3+$C$5*$D14*T$3+$D$5*$E14*T$3,IF($A14+$H$3*10=T$7,$A$5*$B14*T$3+$B$5*$C14*T$3+$C$5*$D14*T$3+$D$5*$E14*T$3,IF($A14+$H$3*11=T$7,T$56*$B14*T$3+T$57*$C14*T$3+T$58*$D14*T$3+T$59*$E14*T$3,IF($A14+$H$3*12=T$7,T$56*$B14*T$3+T$57*$C14*T$3+T$58*$D14*T$3+T$59*$E14*T$3,IF($A14+$H$3*13=T$7,T$56*$B14*T$3+T$57*$C14*T$3+T$58*$D14*T$3+T$59*$E14*T$3,IF($A14+$H$3*14=T$7,T$56*$B14*T$3+T$57*$C14*T$3+T$58*$D14*T$3+T$59*$E14*T$3,IF($A14+$H$3*15=T$7,T$56*$B14*T$3+T$57*$C14*T$3+T$58*$D14*T$3+T$59*$E14*T$3,IF($A14+$H$3*16=T$7,T$61*$B14*T$3+T$62*$C14*T$3+T$63*$D14*T$3+T$64*$E14*T$3,IF($A14+$H$3*17=T$7,T$61*$B14*T$3+T$62*$C14*T$3+T$63*$D14*T$3+T$64*$E14*T$3,IF($A14+$H$3*18=T$7,T$61*$B14*T$3+T$62*$C14*T$3+T$63*$D14*T$3+T$64*$E14*T$3,IF($A14+$H$3*19=T$7,T$61*$B14*T$3+T$62*$C14*T$3+T$63*$D14*T$3+T$64*$E14*T$3,IF($A14+$H$3*20=T$7,T$61*$B14*T$3+T$62*$C14*T$3+T$63*$D14*T$3+T$64*$E14*T$3,IF($A14+$H$3*21=T$7,T$50*$B14*T$3+T$51*$C14*T$3+T$52*$D14*T$3+T$53*$E14*T$3,IF($A14+$H$3*22=T$7,T$50*$B14*T$3+T$51*$C14*T$3+T$52*$D14*T$3+T$53*$E14*T$3,IF($A14+$H$3*23=T$7,T$50*$B14*T$3+T$51*$C14*T$3+T$52*$D14*T$3+T$53*$E14*T$3,IF($A14+$H$3*24=T$7,T$50*$B14*T$3+T$51*$C14*T$3+T$52*$D14*T$3+T$53*$E14*T$3,IF($A14+$H$3*25=T$7,T$50*$B14*T$3+T$51*$C14*T$3+T$52*$D14*T$3+T$53*$E14*T$3,IF($A14+$H$3*26=T$7,T$50*$B14*T$3+T$51*$C14*T$3+T$52*$D14*T$3+T$53*$E14*T$3,IF($A14+$H$3*27=T$7,T$50*$B14*T$3+T$51*$C14*T$3+T$52*$D14*T$3+T$53*$E14*T$3,IF($A14+$H$3*28=T$7,T$50*$B14*T$3+T$51*$C14*T$3+T$52*$D14*T$3+T$53*$E14*T$3,IF($A14+$H$3*29=T$7,T$50*$B14*T$3+T$51*$C14*T$3+T$52*$D14*T$3+T$53*$E14*T$3,IF($A14+$H$3*30=T$7,T$50*$B14*T$3+T$51*$C14*T$3+T$52*$D14*T$3+T$53*$E14*T$3,IF($A14+$H$3*31=T$7,T$50*$B14*T$3+T$51*$C14*T$3+T$52*$D14*T$3+T$53*$E14*T$3,IF($A14+$H$3*32=T$7,T$50*$B14*T$3+T$51*$C14*T$3+T$52*$D14*T$3+T$53*$E14*T$3,IF($A14+$H$3*33=T$7,T$50*$B14*T$3+T$51*$C14*T$3+T$52*$D14*T$3+T$53*$E14*T$3,IF($A14+$H$3*34=T$7,T$50*$B14*T$3+T$51*$C14*T$3+T$52*$D14*T$3+T$53*$E14*T$3,IF($A14+$H$3*35=T$7,T$50*$B14*T$3+T$51*$C14*T$3+T$52*$D14*T$3+T$53*$E14*T$3,IF($A14+$H$3*36=T$7,T$50*$B14*T$3+T$51*$C14*T$3+T$52*$D14*T$3+T$53*$E14*T$3,IF($A14+$H$3*37=T$7,T$50*$B14*T$3+T$51*$C14*T$3+T$52*$D14*T$3+T$53*$E14*T$3,IF($A14+$H$3*38=T$7,T$50*$B14*T$3+T$51*$C14*T$3+T$52*$D14*T$3+T$53*$E14*T$3,IF($A14+$H$3*39=T$7,T$50*$B14*T$3+T$51*$C14*T$3+T$52*$D14*T$3+T$53*$E14*T$3,IF($A14+$H$3*40=T$7,T$50*$B14*T$3+T$51*$C14*T$3+T$52*$D14*T$3+T$53*$E14*T$3,0)))))))))))))))))))))))))))))))))))))))))*0.98</f>
        <v>0</v>
      </c>
      <c r="U14" s="124">
        <f t="shared" ref="U14:AD23" si="22">IF($A14=U$7,U$50*$B14+U$51*$C14+U$52*$D14+U$53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$56*$B14*U$3+U$57*$C14*U$3+U$58*$D14*U$3+U$59*$E14*U$3,IF($A14+$H$3*12=U$7,U$56*$B14*U$3+U$57*$C14*U$3+U$58*$D14*U$3+U$59*$E14*U$3,IF($A14+$H$3*13=U$7,U$56*$B14*U$3+U$57*$C14*U$3+U$58*$D14*U$3+U$59*$E14*U$3,IF($A14+$H$3*14=U$7,U$56*$B14*U$3+U$57*$C14*U$3+U$58*$D14*U$3+U$59*$E14*U$3,IF($A14+$H$3*15=U$7,U$56*$B14*U$3+U$57*$C14*U$3+U$58*$D14*U$3+U$59*$E14*U$3,IF($A14+$H$3*16=U$7,U$61*$B14*U$3+U$62*$C14*U$3+U$63*$D14*U$3+U$64*$E14*U$3,IF($A14+$H$3*17=U$7,U$61*$B14*U$3+U$62*$C14*U$3+U$63*$D14*U$3+U$64*$E14*U$3,IF($A14+$H$3*18=U$7,U$61*$B14*U$3+U$62*$C14*U$3+U$63*$D14*U$3+U$64*$E14*U$3,IF($A14+$H$3*19=U$7,U$61*$B14*U$3+U$62*$C14*U$3+U$63*$D14*U$3+U$64*$E14*U$3,IF($A14+$H$3*20=U$7,U$61*$B14*U$3+U$62*$C14*U$3+U$63*$D14*U$3+U$64*$E14*U$3,IF($A14+$H$3*21=U$7,U$50*$B14*U$3+U$51*$C14*U$3+U$52*$D14*U$3+U$53*$E14*U$3,IF($A14+$H$3*22=U$7,U$50*$B14*U$3+U$51*$C14*U$3+U$52*$D14*U$3+U$53*$E14*U$3,IF($A14+$H$3*23=U$7,U$50*$B14*U$3+U$51*$C14*U$3+U$52*$D14*U$3+U$53*$E14*U$3,IF($A14+$H$3*24=U$7,U$50*$B14*U$3+U$51*$C14*U$3+U$52*$D14*U$3+U$53*$E14*U$3,IF($A14+$H$3*25=U$7,U$50*$B14*U$3+U$51*$C14*U$3+U$52*$D14*U$3+U$53*$E14*U$3,IF($A14+$H$3*26=U$7,U$50*$B14*U$3+U$51*$C14*U$3+U$52*$D14*U$3+U$53*$E14*U$3,IF($A14+$H$3*27=U$7,U$50*$B14*U$3+U$51*$C14*U$3+U$52*$D14*U$3+U$53*$E14*U$3,IF($A14+$H$3*28=U$7,U$50*$B14*U$3+U$51*$C14*U$3+U$52*$D14*U$3+U$53*$E14*U$3,IF($A14+$H$3*29=U$7,U$50*$B14*U$3+U$51*$C14*U$3+U$52*$D14*U$3+U$53*$E14*U$3,IF($A14+$H$3*30=U$7,U$50*$B14*U$3+U$51*$C14*U$3+U$52*$D14*U$3+U$53*$E14*U$3,IF($A14+$H$3*31=U$7,U$50*$B14*U$3+U$51*$C14*U$3+U$52*$D14*U$3+U$53*$E14*U$3,IF($A14+$H$3*32=U$7,U$50*$B14*U$3+U$51*$C14*U$3+U$52*$D14*U$3+U$53*$E14*U$3,IF($A14+$H$3*33=U$7,U$50*$B14*U$3+U$51*$C14*U$3+U$52*$D14*U$3+U$53*$E14*U$3,IF($A14+$H$3*34=U$7,U$50*$B14*U$3+U$51*$C14*U$3+U$52*$D14*U$3+U$53*$E14*U$3,IF($A14+$H$3*35=U$7,U$50*$B14*U$3+U$51*$C14*U$3+U$52*$D14*U$3+U$53*$E14*U$3,IF($A14+$H$3*36=U$7,U$50*$B14*U$3+U$51*$C14*U$3+U$52*$D14*U$3+U$53*$E14*U$3,IF($A14+$H$3*37=U$7,U$50*$B14*U$3+U$51*$C14*U$3+U$52*$D14*U$3+U$53*$E14*U$3,IF($A14+$H$3*38=U$7,U$50*$B14*U$3+U$51*$C14*U$3+U$52*$D14*U$3+U$53*$E14*U$3,IF($A14+$H$3*39=U$7,U$50*$B14*U$3+U$51*$C14*U$3+U$52*$D14*U$3+U$53*$E14*U$3,IF($A14+$H$3*40=U$7,U$50*$B14*U$3+U$51*$C14*U$3+U$52*$D14*U$3+U$53*$E14*U$3,0)))))))))))))))))))))))))))))))))))))))))</f>
        <v>0</v>
      </c>
      <c r="V14" s="124">
        <f t="shared" si="22"/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ref="AE14:AL23" si="23">IF($A14=AE$7,AE$50*$B14+AE$51*$C14+AE$52*$D14+AE$53*$E14,IF($A14+$H$3=AE$7,$A$5*$B14*AE$3+$B$5*$C14*AE$3+$C$5*$D14*AE$3+$D$5*$E14*AE$3,IF($A14+$H$3*2=AE$7,$A$5*$B14*AE$3+$B$5*$C14*AE$3+$C$5*$D14*AE$3+$D$5*$E14*AE$3,IF($A14+$H$3*3=AE$7,$A$5*$B14*AE$3+$B$5*$C14*AE$3+$C$5*$D14*AE$3+$D$5*$E14*AE$3,IF($A14+$H$3*4=AE$7,$A$5*$B14*AE$3+$B$5*$C14*AE$3+$C$5*$D14*AE$3+$D$5*$E14*AE$3,IF($A14+$H$3*5=AE$7,$A$5*$B14*AE$3+$B$5*$C14*AE$3+$C$5*$D14*AE$3+$D$5*$E14*AE$3,IF($A14+$H$3*6=AE$7,$A$5*$B14*AE$3+$B$5*$C14*AE$3+$C$5*$D14*AE$3+$D$5*$E14*AE$3,IF($A14+$H$3*7=AE$7,$A$5*$B14*AE$3+$B$5*$C14*AE$3+$C$5*$D14*AE$3+$D$5*$E14*AE$3,IF($A14+$H$3*8=AE$7,$A$5*$B14*AE$3+$B$5*$C14*AE$3+$C$5*$D14*AE$3+$D$5*$E14*AE$3,IF($A14+$H$3*9=AE$7,$A$5*$B14*AE$3+$B$5*$C14*AE$3+$C$5*$D14*AE$3+$D$5*$E14*AE$3,IF($A14+$H$3*10=AE$7,$A$5*$B14*AE$3+$B$5*$C14*AE$3+$C$5*$D14*AE$3+$D$5*$E14*AE$3,IF($A14+$H$3*11=AE$7,AE$56*$B14*AE$3+AE$57*$C14*AE$3+AE$58*$D14*AE$3+AE$59*$E14*AE$3,IF($A14+$H$3*12=AE$7,AE$56*$B14*AE$3+AE$57*$C14*AE$3+AE$58*$D14*AE$3+AE$59*$E14*AE$3,IF($A14+$H$3*13=AE$7,AE$56*$B14*AE$3+AE$57*$C14*AE$3+AE$58*$D14*AE$3+AE$59*$E14*AE$3,IF($A14+$H$3*14=AE$7,AE$56*$B14*AE$3+AE$57*$C14*AE$3+AE$58*$D14*AE$3+AE$59*$E14*AE$3,IF($A14+$H$3*15=AE$7,AE$56*$B14*AE$3+AE$57*$C14*AE$3+AE$58*$D14*AE$3+AE$59*$E14*AE$3,IF($A14+$H$3*16=AE$7,AE$61*$B14*AE$3+AE$62*$C14*AE$3+AE$63*$D14*AE$3+AE$64*$E14*AE$3,IF($A14+$H$3*17=AE$7,AE$61*$B14*AE$3+AE$62*$C14*AE$3+AE$63*$D14*AE$3+AE$64*$E14*AE$3,IF($A14+$H$3*18=AE$7,AE$61*$B14*AE$3+AE$62*$C14*AE$3+AE$63*$D14*AE$3+AE$64*$E14*AE$3,IF($A14+$H$3*19=AE$7,AE$61*$B14*AE$3+AE$62*$C14*AE$3+AE$63*$D14*AE$3+AE$64*$E14*AE$3,IF($A14+$H$3*20=AE$7,AE$61*$B14*AE$3+AE$62*$C14*AE$3+AE$63*$D14*AE$3+AE$64*$E14*AE$3,IF($A14+$H$3*21=AE$7,AE$50*$B14*AE$3+AE$51*$C14*AE$3+AE$52*$D14*AE$3+AE$53*$E14*AE$3,IF($A14+$H$3*22=AE$7,AE$50*$B14*AE$3+AE$51*$C14*AE$3+AE$52*$D14*AE$3+AE$53*$E14*AE$3,IF($A14+$H$3*23=AE$7,AE$50*$B14*AE$3+AE$51*$C14*AE$3+AE$52*$D14*AE$3+AE$53*$E14*AE$3,IF($A14+$H$3*24=AE$7,AE$50*$B14*AE$3+AE$51*$C14*AE$3+AE$52*$D14*AE$3+AE$53*$E14*AE$3,IF($A14+$H$3*25=AE$7,AE$50*$B14*AE$3+AE$51*$C14*AE$3+AE$52*$D14*AE$3+AE$53*$E14*AE$3,IF($A14+$H$3*26=AE$7,AE$50*$B14*AE$3+AE$51*$C14*AE$3+AE$52*$D14*AE$3+AE$53*$E14*AE$3,IF($A14+$H$3*27=AE$7,AE$50*$B14*AE$3+AE$51*$C14*AE$3+AE$52*$D14*AE$3+AE$53*$E14*AE$3,IF($A14+$H$3*28=AE$7,AE$50*$B14*AE$3+AE$51*$C14*AE$3+AE$52*$D14*AE$3+AE$53*$E14*AE$3,IF($A14+$H$3*29=AE$7,AE$50*$B14*AE$3+AE$51*$C14*AE$3+AE$52*$D14*AE$3+AE$53*$E14*AE$3,IF($A14+$H$3*30=AE$7,AE$50*$B14*AE$3+AE$51*$C14*AE$3+AE$52*$D14*AE$3+AE$53*$E14*AE$3,IF($A14+$H$3*31=AE$7,AE$50*$B14*AE$3+AE$51*$C14*AE$3+AE$52*$D14*AE$3+AE$53*$E14*AE$3,IF($A14+$H$3*32=AE$7,AE$50*$B14*AE$3+AE$51*$C14*AE$3+AE$52*$D14*AE$3+AE$53*$E14*AE$3,IF($A14+$H$3*33=AE$7,AE$50*$B14*AE$3+AE$51*$C14*AE$3+AE$52*$D14*AE$3+AE$53*$E14*AE$3,IF($A14+$H$3*34=AE$7,AE$50*$B14*AE$3+AE$51*$C14*AE$3+AE$52*$D14*AE$3+AE$53*$E14*AE$3,IF($A14+$H$3*35=AE$7,AE$50*$B14*AE$3+AE$51*$C14*AE$3+AE$52*$D14*AE$3+AE$53*$E14*AE$3,IF($A14+$H$3*36=AE$7,AE$50*$B14*AE$3+AE$51*$C14*AE$3+AE$52*$D14*AE$3+AE$53*$E14*AE$3,IF($A14+$H$3*37=AE$7,AE$50*$B14*AE$3+AE$51*$C14*AE$3+AE$52*$D14*AE$3+AE$53*$E14*AE$3,IF($A14+$H$3*38=AE$7,AE$50*$B14*AE$3+AE$51*$C14*AE$3+AE$52*$D14*AE$3+AE$53*$E14*AE$3,IF($A14+$H$3*39=AE$7,AE$50*$B14*AE$3+AE$51*$C14*AE$3+AE$52*$D14*AE$3+AE$53*$E14*AE$3,IF($A14+$H$3*40=AE$7,AE$50*$B14*AE$3+AE$51*$C14*AE$3+AE$52*$D14*AE$3+AE$53*$E14*AE$3,0)))))))))))))))))))))))))))))))))))))))))</f>
        <v>0</v>
      </c>
      <c r="AF14" s="124">
        <f t="shared" si="23"/>
        <v>0</v>
      </c>
      <c r="AG14" s="124">
        <f t="shared" si="23"/>
        <v>0</v>
      </c>
      <c r="AH14" s="124">
        <f t="shared" si="23"/>
        <v>0</v>
      </c>
      <c r="AI14" s="124">
        <f t="shared" si="23"/>
        <v>0</v>
      </c>
      <c r="AJ14" s="124">
        <f t="shared" si="23"/>
        <v>0</v>
      </c>
      <c r="AK14" s="124">
        <f t="shared" si="23"/>
        <v>0</v>
      </c>
      <c r="AL14" s="124">
        <f t="shared" si="23"/>
        <v>0</v>
      </c>
      <c r="AM14" s="124">
        <f t="shared" si="20"/>
        <v>0</v>
      </c>
      <c r="AN14" s="124">
        <f t="shared" si="20"/>
        <v>0</v>
      </c>
      <c r="AO14" s="124">
        <f t="shared" si="20"/>
        <v>0</v>
      </c>
      <c r="AP14" s="124">
        <f t="shared" si="20"/>
        <v>0</v>
      </c>
      <c r="AQ14" s="124">
        <f t="shared" si="20"/>
        <v>0</v>
      </c>
      <c r="AR14" s="124">
        <f t="shared" si="20"/>
        <v>0</v>
      </c>
      <c r="AS14" s="124">
        <f t="shared" si="20"/>
        <v>0</v>
      </c>
      <c r="AT14" s="124">
        <f t="shared" si="20"/>
        <v>0</v>
      </c>
      <c r="AU14" s="124">
        <f t="shared" si="20"/>
        <v>0</v>
      </c>
      <c r="AV14" s="147">
        <f t="shared" si="1"/>
        <v>0</v>
      </c>
    </row>
    <row r="15" spans="1:48" x14ac:dyDescent="0.2">
      <c r="A15" s="114">
        <f t="shared" si="7"/>
        <v>2028</v>
      </c>
      <c r="B15" s="148">
        <f>'QUANTITIES - ALT 2'!L11</f>
        <v>0</v>
      </c>
      <c r="C15" s="148">
        <f>'QUANTITIES - ALT 2'!M11</f>
        <v>0</v>
      </c>
      <c r="D15" s="148">
        <f>'QUANTITIES - ALT 2'!N11</f>
        <v>0</v>
      </c>
      <c r="E15" s="148">
        <f>'QUANTITIES - ALT 2'!O11</f>
        <v>0</v>
      </c>
      <c r="F15" s="149">
        <f t="shared" si="2"/>
        <v>0</v>
      </c>
      <c r="G15" s="134"/>
      <c r="H15" s="113">
        <f t="shared" si="8"/>
        <v>0</v>
      </c>
      <c r="I15" s="111">
        <f t="shared" si="9"/>
        <v>0</v>
      </c>
      <c r="J15" s="111">
        <f t="shared" si="10"/>
        <v>0</v>
      </c>
      <c r="K15" s="111">
        <f t="shared" si="3"/>
        <v>0</v>
      </c>
      <c r="L15" s="117">
        <f t="shared" si="11"/>
        <v>0</v>
      </c>
      <c r="M15" s="104"/>
      <c r="N15" s="124"/>
      <c r="O15" s="124">
        <f t="shared" si="4"/>
        <v>0</v>
      </c>
      <c r="P15" s="124">
        <f t="shared" si="12"/>
        <v>0</v>
      </c>
      <c r="Q15" s="124">
        <f t="shared" si="15"/>
        <v>0</v>
      </c>
      <c r="R15" s="124">
        <f t="shared" si="18"/>
        <v>0</v>
      </c>
      <c r="S15" s="124">
        <f t="shared" si="21"/>
        <v>0</v>
      </c>
      <c r="T15" s="124">
        <f t="shared" ref="T15:T46" si="24">IF($A15=T$7,T$50*$B15+T$51*$C15+T$52*$D15+T$53*$E15,IF($A15+$H$3=T$7,$A$5*$B15*T$3+$B$5*$C15*T$3+$C$5*$D15*T$3+$D$5*$E15*T$3,IF($A15+$H$3*2=T$7,$A$5*$B15*T$3+$B$5*$C15*T$3+$C$5*$D15*T$3+$D$5*$E15*T$3,IF($A15+$H$3*3=T$7,$A$5*$B15*T$3+$B$5*$C15*T$3+$C$5*$D15*T$3+$D$5*$E15*T$3,IF($A15+$H$3*4=T$7,$A$5*$B15*T$3+$B$5*$C15*T$3+$C$5*$D15*T$3+$D$5*$E15*T$3,IF($A15+$H$3*5=T$7,$A$5*$B15*T$3+$B$5*$C15*T$3+$C$5*$D15*T$3+$D$5*$E15*T$3,IF($A15+$H$3*6=T$7,$A$5*$B15*T$3+$B$5*$C15*T$3+$C$5*$D15*T$3+$D$5*$E15*T$3,IF($A15+$H$3*7=T$7,$A$5*$B15*T$3+$B$5*$C15*T$3+$C$5*$D15*T$3+$D$5*$E15*T$3,IF($A15+$H$3*8=T$7,$A$5*$B15*T$3+$B$5*$C15*T$3+$C$5*$D15*T$3+$D$5*$E15*T$3,IF($A15+$H$3*9=T$7,$A$5*$B15*T$3+$B$5*$C15*T$3+$C$5*$D15*T$3+$D$5*$E15*T$3,IF($A15+$H$3*10=T$7,$A$5*$B15*T$3+$B$5*$C15*T$3+$C$5*$D15*T$3+$D$5*$E15*T$3,IF($A15+$H$3*11=T$7,T$56*$B15*T$3+T$57*$C15*T$3+T$58*$D15*T$3+T$59*$E15*T$3,IF($A15+$H$3*12=T$7,T$56*$B15*T$3+T$57*$C15*T$3+T$58*$D15*T$3+T$59*$E15*T$3,IF($A15+$H$3*13=T$7,T$56*$B15*T$3+T$57*$C15*T$3+T$58*$D15*T$3+T$59*$E15*T$3,IF($A15+$H$3*14=T$7,T$56*$B15*T$3+T$57*$C15*T$3+T$58*$D15*T$3+T$59*$E15*T$3,IF($A15+$H$3*15=T$7,T$56*$B15*T$3+T$57*$C15*T$3+T$58*$D15*T$3+T$59*$E15*T$3,IF($A15+$H$3*16=T$7,T$61*$B15*T$3+T$62*$C15*T$3+T$63*$D15*T$3+T$64*$E15*T$3,IF($A15+$H$3*17=T$7,T$61*$B15*T$3+T$62*$C15*T$3+T$63*$D15*T$3+T$64*$E15*T$3,IF($A15+$H$3*18=T$7,T$61*$B15*T$3+T$62*$C15*T$3+T$63*$D15*T$3+T$64*$E15*T$3,IF($A15+$H$3*19=T$7,T$61*$B15*T$3+T$62*$C15*T$3+T$63*$D15*T$3+T$64*$E15*T$3,IF($A15+$H$3*20=T$7,T$61*$B15*T$3+T$62*$C15*T$3+T$63*$D15*T$3+T$64*$E15*T$3,IF($A15+$H$3*21=T$7,T$50*$B15*T$3+T$51*$C15*T$3+T$52*$D15*T$3+T$53*$E15*T$3,IF($A15+$H$3*22=T$7,T$50*$B15*T$3+T$51*$C15*T$3+T$52*$D15*T$3+T$53*$E15*T$3,IF($A15+$H$3*23=T$7,T$50*$B15*T$3+T$51*$C15*T$3+T$52*$D15*T$3+T$53*$E15*T$3,IF($A15+$H$3*24=T$7,T$50*$B15*T$3+T$51*$C15*T$3+T$52*$D15*T$3+T$53*$E15*T$3,IF($A15+$H$3*25=T$7,T$50*$B15*T$3+T$51*$C15*T$3+T$52*$D15*T$3+T$53*$E15*T$3,IF($A15+$H$3*26=T$7,T$50*$B15*T$3+T$51*$C15*T$3+T$52*$D15*T$3+T$53*$E15*T$3,IF($A15+$H$3*27=T$7,T$50*$B15*T$3+T$51*$C15*T$3+T$52*$D15*T$3+T$53*$E15*T$3,IF($A15+$H$3*28=T$7,T$50*$B15*T$3+T$51*$C15*T$3+T$52*$D15*T$3+T$53*$E15*T$3,IF($A15+$H$3*29=T$7,T$50*$B15*T$3+T$51*$C15*T$3+T$52*$D15*T$3+T$53*$E15*T$3,IF($A15+$H$3*30=T$7,T$50*$B15*T$3+T$51*$C15*T$3+T$52*$D15*T$3+T$53*$E15*T$3,IF($A15+$H$3*31=T$7,T$50*$B15*T$3+T$51*$C15*T$3+T$52*$D15*T$3+T$53*$E15*T$3,IF($A15+$H$3*32=T$7,T$50*$B15*T$3+T$51*$C15*T$3+T$52*$D15*T$3+T$53*$E15*T$3,IF($A15+$H$3*33=T$7,T$50*$B15*T$3+T$51*$C15*T$3+T$52*$D15*T$3+T$53*$E15*T$3,IF($A15+$H$3*34=T$7,T$50*$B15*T$3+T$51*$C15*T$3+T$52*$D15*T$3+T$53*$E15*T$3,IF($A15+$H$3*35=T$7,T$50*$B15*T$3+T$51*$C15*T$3+T$52*$D15*T$3+T$53*$E15*T$3,IF($A15+$H$3*36=T$7,T$50*$B15*T$3+T$51*$C15*T$3+T$52*$D15*T$3+T$53*$E15*T$3,IF($A15+$H$3*37=T$7,T$50*$B15*T$3+T$51*$C15*T$3+T$52*$D15*T$3+T$53*$E15*T$3,IF($A15+$H$3*38=T$7,T$50*$B15*T$3+T$51*$C15*T$3+T$52*$D15*T$3+T$53*$E15*T$3,IF($A15+$H$3*39=T$7,T$50*$B15*T$3+T$51*$C15*T$3+T$52*$D15*T$3+T$53*$E15*T$3,IF($A15+$H$3*40=T$7,T$50*$B15*T$3+T$51*$C15*T$3+T$52*$D15*T$3+T$53*$E15*T$3,0)))))))))))))))))))))))))))))))))))))))))</f>
        <v>0</v>
      </c>
      <c r="U15" s="124">
        <f t="shared" si="22"/>
        <v>0</v>
      </c>
      <c r="V15" s="124">
        <f t="shared" si="22"/>
        <v>0</v>
      </c>
      <c r="W15" s="124">
        <f t="shared" si="22"/>
        <v>0</v>
      </c>
      <c r="X15" s="124">
        <f t="shared" si="22"/>
        <v>0</v>
      </c>
      <c r="Y15" s="124">
        <f t="shared" si="22"/>
        <v>0</v>
      </c>
      <c r="Z15" s="124">
        <f t="shared" si="22"/>
        <v>0</v>
      </c>
      <c r="AA15" s="124">
        <f t="shared" si="22"/>
        <v>0</v>
      </c>
      <c r="AB15" s="124">
        <f t="shared" si="22"/>
        <v>0</v>
      </c>
      <c r="AC15" s="124">
        <f t="shared" si="22"/>
        <v>0</v>
      </c>
      <c r="AD15" s="124">
        <f t="shared" si="22"/>
        <v>0</v>
      </c>
      <c r="AE15" s="124">
        <f t="shared" si="23"/>
        <v>0</v>
      </c>
      <c r="AF15" s="124">
        <f t="shared" si="23"/>
        <v>0</v>
      </c>
      <c r="AG15" s="124">
        <f t="shared" si="23"/>
        <v>0</v>
      </c>
      <c r="AH15" s="124">
        <f t="shared" si="23"/>
        <v>0</v>
      </c>
      <c r="AI15" s="124">
        <f t="shared" si="23"/>
        <v>0</v>
      </c>
      <c r="AJ15" s="124">
        <f t="shared" si="23"/>
        <v>0</v>
      </c>
      <c r="AK15" s="124">
        <f t="shared" si="23"/>
        <v>0</v>
      </c>
      <c r="AL15" s="124">
        <f t="shared" si="23"/>
        <v>0</v>
      </c>
      <c r="AM15" s="124">
        <f t="shared" si="20"/>
        <v>0</v>
      </c>
      <c r="AN15" s="124">
        <f t="shared" si="20"/>
        <v>0</v>
      </c>
      <c r="AO15" s="124">
        <f t="shared" si="20"/>
        <v>0</v>
      </c>
      <c r="AP15" s="124">
        <f t="shared" si="20"/>
        <v>0</v>
      </c>
      <c r="AQ15" s="124">
        <f t="shared" si="20"/>
        <v>0</v>
      </c>
      <c r="AR15" s="124">
        <f t="shared" si="20"/>
        <v>0</v>
      </c>
      <c r="AS15" s="124">
        <f t="shared" si="20"/>
        <v>0</v>
      </c>
      <c r="AT15" s="124">
        <f t="shared" si="20"/>
        <v>0</v>
      </c>
      <c r="AU15" s="124">
        <f t="shared" si="20"/>
        <v>0</v>
      </c>
      <c r="AV15" s="147">
        <f t="shared" si="1"/>
        <v>0</v>
      </c>
    </row>
    <row r="16" spans="1:48" x14ac:dyDescent="0.2">
      <c r="A16" s="114">
        <f t="shared" si="7"/>
        <v>2029</v>
      </c>
      <c r="B16" s="148">
        <f>'QUANTITIES - ALT 2'!L12</f>
        <v>0</v>
      </c>
      <c r="C16" s="148">
        <f>'QUANTITIES - ALT 2'!M12</f>
        <v>0</v>
      </c>
      <c r="D16" s="148">
        <f>'QUANTITIES - ALT 2'!N12</f>
        <v>0</v>
      </c>
      <c r="E16" s="148">
        <f>'QUANTITIES - ALT 2'!O12</f>
        <v>0</v>
      </c>
      <c r="F16" s="149">
        <f t="shared" si="2"/>
        <v>0</v>
      </c>
      <c r="G16" s="134"/>
      <c r="H16" s="113">
        <f t="shared" si="8"/>
        <v>0</v>
      </c>
      <c r="I16" s="111">
        <f t="shared" si="9"/>
        <v>0</v>
      </c>
      <c r="J16" s="111">
        <f t="shared" si="10"/>
        <v>0</v>
      </c>
      <c r="K16" s="111">
        <f t="shared" si="3"/>
        <v>0</v>
      </c>
      <c r="L16" s="117">
        <f t="shared" si="11"/>
        <v>0</v>
      </c>
      <c r="M16" s="104"/>
      <c r="N16" s="124"/>
      <c r="O16" s="124">
        <f t="shared" si="4"/>
        <v>0</v>
      </c>
      <c r="P16" s="124">
        <f t="shared" si="12"/>
        <v>0</v>
      </c>
      <c r="Q16" s="124">
        <f t="shared" si="15"/>
        <v>0</v>
      </c>
      <c r="R16" s="124">
        <f t="shared" si="18"/>
        <v>0</v>
      </c>
      <c r="S16" s="124">
        <f t="shared" si="21"/>
        <v>0</v>
      </c>
      <c r="T16" s="124">
        <f t="shared" si="24"/>
        <v>0</v>
      </c>
      <c r="U16" s="124">
        <f t="shared" si="22"/>
        <v>0</v>
      </c>
      <c r="V16" s="124">
        <f t="shared" si="22"/>
        <v>0</v>
      </c>
      <c r="W16" s="124">
        <f t="shared" si="22"/>
        <v>0</v>
      </c>
      <c r="X16" s="124">
        <f t="shared" si="22"/>
        <v>0</v>
      </c>
      <c r="Y16" s="124">
        <f t="shared" si="22"/>
        <v>0</v>
      </c>
      <c r="Z16" s="124">
        <f t="shared" si="22"/>
        <v>0</v>
      </c>
      <c r="AA16" s="124">
        <f t="shared" si="22"/>
        <v>0</v>
      </c>
      <c r="AB16" s="124">
        <f t="shared" si="22"/>
        <v>0</v>
      </c>
      <c r="AC16" s="124">
        <f t="shared" si="22"/>
        <v>0</v>
      </c>
      <c r="AD16" s="124">
        <f t="shared" si="22"/>
        <v>0</v>
      </c>
      <c r="AE16" s="124">
        <f t="shared" si="23"/>
        <v>0</v>
      </c>
      <c r="AF16" s="124">
        <f t="shared" si="23"/>
        <v>0</v>
      </c>
      <c r="AG16" s="124">
        <f t="shared" si="23"/>
        <v>0</v>
      </c>
      <c r="AH16" s="124">
        <f t="shared" si="23"/>
        <v>0</v>
      </c>
      <c r="AI16" s="124">
        <f t="shared" si="23"/>
        <v>0</v>
      </c>
      <c r="AJ16" s="124">
        <f t="shared" si="23"/>
        <v>0</v>
      </c>
      <c r="AK16" s="124">
        <f t="shared" si="23"/>
        <v>0</v>
      </c>
      <c r="AL16" s="124">
        <f t="shared" si="23"/>
        <v>0</v>
      </c>
      <c r="AM16" s="124">
        <f t="shared" si="20"/>
        <v>0</v>
      </c>
      <c r="AN16" s="124">
        <f t="shared" si="20"/>
        <v>0</v>
      </c>
      <c r="AO16" s="124">
        <f t="shared" si="20"/>
        <v>0</v>
      </c>
      <c r="AP16" s="124">
        <f t="shared" si="20"/>
        <v>0</v>
      </c>
      <c r="AQ16" s="124">
        <f t="shared" si="20"/>
        <v>0</v>
      </c>
      <c r="AR16" s="124">
        <f t="shared" si="20"/>
        <v>0</v>
      </c>
      <c r="AS16" s="124">
        <f t="shared" si="20"/>
        <v>0</v>
      </c>
      <c r="AT16" s="124">
        <f t="shared" si="20"/>
        <v>0</v>
      </c>
      <c r="AU16" s="124">
        <f t="shared" si="20"/>
        <v>0</v>
      </c>
      <c r="AV16" s="147">
        <f t="shared" si="1"/>
        <v>0</v>
      </c>
    </row>
    <row r="17" spans="1:48" x14ac:dyDescent="0.2">
      <c r="A17" s="114">
        <f t="shared" si="7"/>
        <v>2030</v>
      </c>
      <c r="B17" s="148">
        <f>'QUANTITIES - ALT 2'!L13</f>
        <v>0</v>
      </c>
      <c r="C17" s="148">
        <f>'QUANTITIES - ALT 2'!M13</f>
        <v>0</v>
      </c>
      <c r="D17" s="148">
        <f>'QUANTITIES - ALT 2'!N13</f>
        <v>0</v>
      </c>
      <c r="E17" s="148">
        <f>'QUANTITIES - ALT 2'!O13</f>
        <v>0</v>
      </c>
      <c r="F17" s="149">
        <f t="shared" si="2"/>
        <v>0</v>
      </c>
      <c r="G17" s="134"/>
      <c r="H17" s="113">
        <f t="shared" si="8"/>
        <v>0</v>
      </c>
      <c r="I17" s="111">
        <f t="shared" si="9"/>
        <v>0</v>
      </c>
      <c r="J17" s="111">
        <f t="shared" si="10"/>
        <v>0</v>
      </c>
      <c r="K17" s="111">
        <f t="shared" si="3"/>
        <v>0</v>
      </c>
      <c r="L17" s="117">
        <f t="shared" si="11"/>
        <v>0</v>
      </c>
      <c r="M17" s="104"/>
      <c r="N17" s="124"/>
      <c r="O17" s="124">
        <f t="shared" si="4"/>
        <v>0</v>
      </c>
      <c r="P17" s="124">
        <f t="shared" si="12"/>
        <v>0</v>
      </c>
      <c r="Q17" s="124">
        <f t="shared" si="15"/>
        <v>0</v>
      </c>
      <c r="R17" s="124">
        <f t="shared" si="18"/>
        <v>0</v>
      </c>
      <c r="S17" s="124">
        <f t="shared" si="21"/>
        <v>0</v>
      </c>
      <c r="T17" s="124">
        <f t="shared" si="24"/>
        <v>0</v>
      </c>
      <c r="U17" s="124">
        <f t="shared" si="22"/>
        <v>0</v>
      </c>
      <c r="V17" s="124">
        <f t="shared" si="22"/>
        <v>0</v>
      </c>
      <c r="W17" s="124">
        <f t="shared" si="22"/>
        <v>0</v>
      </c>
      <c r="X17" s="124">
        <f t="shared" si="22"/>
        <v>0</v>
      </c>
      <c r="Y17" s="124">
        <f t="shared" si="22"/>
        <v>0</v>
      </c>
      <c r="Z17" s="124">
        <f t="shared" si="22"/>
        <v>0</v>
      </c>
      <c r="AA17" s="124">
        <f t="shared" si="22"/>
        <v>0</v>
      </c>
      <c r="AB17" s="124">
        <f t="shared" si="22"/>
        <v>0</v>
      </c>
      <c r="AC17" s="124">
        <f t="shared" si="22"/>
        <v>0</v>
      </c>
      <c r="AD17" s="124">
        <f t="shared" si="22"/>
        <v>0</v>
      </c>
      <c r="AE17" s="124">
        <f t="shared" si="23"/>
        <v>0</v>
      </c>
      <c r="AF17" s="124">
        <f t="shared" si="23"/>
        <v>0</v>
      </c>
      <c r="AG17" s="124">
        <f t="shared" si="23"/>
        <v>0</v>
      </c>
      <c r="AH17" s="124">
        <f t="shared" si="23"/>
        <v>0</v>
      </c>
      <c r="AI17" s="124">
        <f t="shared" si="23"/>
        <v>0</v>
      </c>
      <c r="AJ17" s="124">
        <f t="shared" si="23"/>
        <v>0</v>
      </c>
      <c r="AK17" s="124">
        <f t="shared" si="23"/>
        <v>0</v>
      </c>
      <c r="AL17" s="124">
        <f t="shared" si="23"/>
        <v>0</v>
      </c>
      <c r="AM17" s="124">
        <f t="shared" si="20"/>
        <v>0</v>
      </c>
      <c r="AN17" s="124">
        <f t="shared" si="20"/>
        <v>0</v>
      </c>
      <c r="AO17" s="124">
        <f t="shared" si="20"/>
        <v>0</v>
      </c>
      <c r="AP17" s="124">
        <f t="shared" si="20"/>
        <v>0</v>
      </c>
      <c r="AQ17" s="124">
        <f t="shared" si="20"/>
        <v>0</v>
      </c>
      <c r="AR17" s="124">
        <f t="shared" si="20"/>
        <v>0</v>
      </c>
      <c r="AS17" s="124">
        <f t="shared" si="20"/>
        <v>0</v>
      </c>
      <c r="AT17" s="124">
        <f t="shared" si="20"/>
        <v>0</v>
      </c>
      <c r="AU17" s="124">
        <f t="shared" si="20"/>
        <v>0</v>
      </c>
      <c r="AV17" s="147">
        <f t="shared" si="1"/>
        <v>0</v>
      </c>
    </row>
    <row r="18" spans="1:48" x14ac:dyDescent="0.2">
      <c r="A18" s="114">
        <f t="shared" si="7"/>
        <v>2031</v>
      </c>
      <c r="B18" s="148">
        <f>'QUANTITIES - ALT 2'!L14</f>
        <v>0</v>
      </c>
      <c r="C18" s="148">
        <f>'QUANTITIES - ALT 2'!M14</f>
        <v>0</v>
      </c>
      <c r="D18" s="148">
        <f>'QUANTITIES - ALT 2'!N14</f>
        <v>0</v>
      </c>
      <c r="E18" s="148">
        <f>'QUANTITIES - ALT 2'!O14</f>
        <v>0</v>
      </c>
      <c r="F18" s="149">
        <f t="shared" si="2"/>
        <v>0</v>
      </c>
      <c r="G18" s="134"/>
      <c r="H18" s="113">
        <f t="shared" si="8"/>
        <v>0</v>
      </c>
      <c r="I18" s="111">
        <f t="shared" si="9"/>
        <v>0</v>
      </c>
      <c r="J18" s="111">
        <f t="shared" si="10"/>
        <v>0</v>
      </c>
      <c r="K18" s="111">
        <f t="shared" si="3"/>
        <v>0</v>
      </c>
      <c r="L18" s="117">
        <f t="shared" si="11"/>
        <v>0</v>
      </c>
      <c r="M18" s="104"/>
      <c r="N18" s="124"/>
      <c r="O18" s="124">
        <f t="shared" si="4"/>
        <v>0</v>
      </c>
      <c r="P18" s="124">
        <f t="shared" si="12"/>
        <v>0</v>
      </c>
      <c r="Q18" s="124">
        <f t="shared" si="15"/>
        <v>0</v>
      </c>
      <c r="R18" s="124">
        <f t="shared" si="18"/>
        <v>0</v>
      </c>
      <c r="S18" s="124">
        <f t="shared" si="21"/>
        <v>0</v>
      </c>
      <c r="T18" s="124">
        <f t="shared" si="24"/>
        <v>0</v>
      </c>
      <c r="U18" s="124">
        <f t="shared" si="22"/>
        <v>0</v>
      </c>
      <c r="V18" s="124">
        <f t="shared" si="22"/>
        <v>0</v>
      </c>
      <c r="W18" s="124">
        <f t="shared" si="22"/>
        <v>0</v>
      </c>
      <c r="X18" s="124">
        <f t="shared" si="22"/>
        <v>0</v>
      </c>
      <c r="Y18" s="124">
        <f t="shared" si="22"/>
        <v>0</v>
      </c>
      <c r="Z18" s="124">
        <f t="shared" si="22"/>
        <v>0</v>
      </c>
      <c r="AA18" s="124">
        <f t="shared" si="22"/>
        <v>0</v>
      </c>
      <c r="AB18" s="124">
        <f t="shared" si="22"/>
        <v>0</v>
      </c>
      <c r="AC18" s="124">
        <f t="shared" si="22"/>
        <v>0</v>
      </c>
      <c r="AD18" s="124">
        <f t="shared" si="22"/>
        <v>0</v>
      </c>
      <c r="AE18" s="124">
        <f t="shared" si="23"/>
        <v>0</v>
      </c>
      <c r="AF18" s="124">
        <f t="shared" si="23"/>
        <v>0</v>
      </c>
      <c r="AG18" s="124">
        <f t="shared" si="23"/>
        <v>0</v>
      </c>
      <c r="AH18" s="124">
        <f t="shared" si="23"/>
        <v>0</v>
      </c>
      <c r="AI18" s="124">
        <f t="shared" si="23"/>
        <v>0</v>
      </c>
      <c r="AJ18" s="124">
        <f t="shared" si="23"/>
        <v>0</v>
      </c>
      <c r="AK18" s="124">
        <f t="shared" si="23"/>
        <v>0</v>
      </c>
      <c r="AL18" s="124">
        <f t="shared" si="23"/>
        <v>0</v>
      </c>
      <c r="AM18" s="124">
        <f t="shared" si="20"/>
        <v>0</v>
      </c>
      <c r="AN18" s="124">
        <f t="shared" si="20"/>
        <v>0</v>
      </c>
      <c r="AO18" s="124">
        <f t="shared" si="20"/>
        <v>0</v>
      </c>
      <c r="AP18" s="124">
        <f t="shared" si="20"/>
        <v>0</v>
      </c>
      <c r="AQ18" s="124">
        <f t="shared" si="20"/>
        <v>0</v>
      </c>
      <c r="AR18" s="124">
        <f t="shared" si="20"/>
        <v>0</v>
      </c>
      <c r="AS18" s="124">
        <f t="shared" si="20"/>
        <v>0</v>
      </c>
      <c r="AT18" s="124">
        <f t="shared" si="20"/>
        <v>0</v>
      </c>
      <c r="AU18" s="124">
        <f t="shared" si="20"/>
        <v>0</v>
      </c>
      <c r="AV18" s="147">
        <f t="shared" si="1"/>
        <v>0</v>
      </c>
    </row>
    <row r="19" spans="1:48" x14ac:dyDescent="0.2">
      <c r="A19" s="114">
        <f t="shared" si="7"/>
        <v>2032</v>
      </c>
      <c r="B19" s="148">
        <f>'QUANTITIES - ALT 2'!L15</f>
        <v>0</v>
      </c>
      <c r="C19" s="148">
        <f>'QUANTITIES - ALT 2'!M15</f>
        <v>0</v>
      </c>
      <c r="D19" s="148">
        <f>'QUANTITIES - ALT 2'!N15</f>
        <v>0</v>
      </c>
      <c r="E19" s="148">
        <f>'QUANTITIES - ALT 2'!O15</f>
        <v>0</v>
      </c>
      <c r="F19" s="149">
        <f t="shared" si="2"/>
        <v>0</v>
      </c>
      <c r="G19" s="134"/>
      <c r="H19" s="113">
        <f t="shared" si="8"/>
        <v>0</v>
      </c>
      <c r="I19" s="111">
        <f t="shared" si="9"/>
        <v>0</v>
      </c>
      <c r="J19" s="111">
        <f t="shared" si="10"/>
        <v>0</v>
      </c>
      <c r="K19" s="111">
        <f t="shared" si="3"/>
        <v>0</v>
      </c>
      <c r="L19" s="117">
        <f t="shared" si="11"/>
        <v>0</v>
      </c>
      <c r="M19" s="104"/>
      <c r="N19" s="124"/>
      <c r="O19" s="124">
        <f t="shared" si="4"/>
        <v>0</v>
      </c>
      <c r="P19" s="124">
        <f t="shared" si="12"/>
        <v>0</v>
      </c>
      <c r="Q19" s="124">
        <f t="shared" si="15"/>
        <v>0</v>
      </c>
      <c r="R19" s="124">
        <f t="shared" si="18"/>
        <v>0</v>
      </c>
      <c r="S19" s="124">
        <f t="shared" si="21"/>
        <v>0</v>
      </c>
      <c r="T19" s="124">
        <f t="shared" si="24"/>
        <v>0</v>
      </c>
      <c r="U19" s="124">
        <f t="shared" si="22"/>
        <v>0</v>
      </c>
      <c r="V19" s="124">
        <f t="shared" si="22"/>
        <v>0</v>
      </c>
      <c r="W19" s="124">
        <f t="shared" si="22"/>
        <v>0</v>
      </c>
      <c r="X19" s="124">
        <f t="shared" si="22"/>
        <v>0</v>
      </c>
      <c r="Y19" s="124">
        <f t="shared" si="22"/>
        <v>0</v>
      </c>
      <c r="Z19" s="124">
        <f t="shared" si="22"/>
        <v>0</v>
      </c>
      <c r="AA19" s="124">
        <f t="shared" si="22"/>
        <v>0</v>
      </c>
      <c r="AB19" s="124">
        <f t="shared" si="22"/>
        <v>0</v>
      </c>
      <c r="AC19" s="124">
        <f t="shared" si="22"/>
        <v>0</v>
      </c>
      <c r="AD19" s="124">
        <f t="shared" si="22"/>
        <v>0</v>
      </c>
      <c r="AE19" s="124">
        <f t="shared" si="23"/>
        <v>0</v>
      </c>
      <c r="AF19" s="124">
        <f t="shared" si="23"/>
        <v>0</v>
      </c>
      <c r="AG19" s="124">
        <f t="shared" si="23"/>
        <v>0</v>
      </c>
      <c r="AH19" s="124">
        <f t="shared" si="23"/>
        <v>0</v>
      </c>
      <c r="AI19" s="124">
        <f t="shared" si="23"/>
        <v>0</v>
      </c>
      <c r="AJ19" s="124">
        <f t="shared" si="23"/>
        <v>0</v>
      </c>
      <c r="AK19" s="124">
        <f t="shared" si="23"/>
        <v>0</v>
      </c>
      <c r="AL19" s="124">
        <f t="shared" si="23"/>
        <v>0</v>
      </c>
      <c r="AM19" s="124">
        <f t="shared" si="20"/>
        <v>0</v>
      </c>
      <c r="AN19" s="124">
        <f t="shared" si="20"/>
        <v>0</v>
      </c>
      <c r="AO19" s="124">
        <f t="shared" si="20"/>
        <v>0</v>
      </c>
      <c r="AP19" s="124">
        <f t="shared" si="20"/>
        <v>0</v>
      </c>
      <c r="AQ19" s="124">
        <f t="shared" si="20"/>
        <v>0</v>
      </c>
      <c r="AR19" s="124">
        <f t="shared" si="20"/>
        <v>0</v>
      </c>
      <c r="AS19" s="124">
        <f t="shared" si="20"/>
        <v>0</v>
      </c>
      <c r="AT19" s="124">
        <f t="shared" si="20"/>
        <v>0</v>
      </c>
      <c r="AU19" s="124">
        <f t="shared" si="20"/>
        <v>0</v>
      </c>
      <c r="AV19" s="147">
        <f t="shared" si="1"/>
        <v>0</v>
      </c>
    </row>
    <row r="20" spans="1:48" x14ac:dyDescent="0.2">
      <c r="A20" s="114">
        <f t="shared" si="7"/>
        <v>2033</v>
      </c>
      <c r="B20" s="148">
        <f>'QUANTITIES - ALT 2'!L16</f>
        <v>0</v>
      </c>
      <c r="C20" s="148">
        <f>'QUANTITIES - ALT 2'!M16</f>
        <v>0</v>
      </c>
      <c r="D20" s="148">
        <f>'QUANTITIES - ALT 2'!N16</f>
        <v>0</v>
      </c>
      <c r="E20" s="148">
        <f>'QUANTITIES - ALT 2'!O16</f>
        <v>0</v>
      </c>
      <c r="F20" s="149">
        <f t="shared" si="2"/>
        <v>0</v>
      </c>
      <c r="G20" s="134"/>
      <c r="H20" s="113">
        <f t="shared" si="8"/>
        <v>0</v>
      </c>
      <c r="I20" s="111">
        <f t="shared" si="9"/>
        <v>0</v>
      </c>
      <c r="J20" s="111">
        <f t="shared" si="10"/>
        <v>0</v>
      </c>
      <c r="K20" s="111">
        <f t="shared" si="3"/>
        <v>0</v>
      </c>
      <c r="L20" s="117">
        <f t="shared" si="11"/>
        <v>0</v>
      </c>
      <c r="M20" s="104"/>
      <c r="N20" s="124"/>
      <c r="O20" s="124">
        <f t="shared" si="4"/>
        <v>0</v>
      </c>
      <c r="P20" s="124">
        <f t="shared" si="12"/>
        <v>0</v>
      </c>
      <c r="Q20" s="124">
        <f t="shared" si="15"/>
        <v>0</v>
      </c>
      <c r="R20" s="124">
        <f t="shared" si="18"/>
        <v>0</v>
      </c>
      <c r="S20" s="124">
        <f t="shared" si="21"/>
        <v>0</v>
      </c>
      <c r="T20" s="124">
        <f t="shared" si="24"/>
        <v>0</v>
      </c>
      <c r="U20" s="124">
        <f t="shared" si="22"/>
        <v>0</v>
      </c>
      <c r="V20" s="124">
        <f t="shared" si="22"/>
        <v>0</v>
      </c>
      <c r="W20" s="124">
        <f t="shared" si="22"/>
        <v>0</v>
      </c>
      <c r="X20" s="124">
        <f t="shared" si="22"/>
        <v>0</v>
      </c>
      <c r="Y20" s="124">
        <f t="shared" si="22"/>
        <v>0</v>
      </c>
      <c r="Z20" s="124">
        <f t="shared" si="22"/>
        <v>0</v>
      </c>
      <c r="AA20" s="124">
        <f t="shared" si="22"/>
        <v>0</v>
      </c>
      <c r="AB20" s="124">
        <f t="shared" si="22"/>
        <v>0</v>
      </c>
      <c r="AC20" s="124">
        <f t="shared" si="22"/>
        <v>0</v>
      </c>
      <c r="AD20" s="124">
        <f t="shared" si="22"/>
        <v>0</v>
      </c>
      <c r="AE20" s="124">
        <f t="shared" si="23"/>
        <v>0</v>
      </c>
      <c r="AF20" s="124">
        <f t="shared" si="23"/>
        <v>0</v>
      </c>
      <c r="AG20" s="124">
        <f t="shared" si="23"/>
        <v>0</v>
      </c>
      <c r="AH20" s="124">
        <f t="shared" si="23"/>
        <v>0</v>
      </c>
      <c r="AI20" s="124">
        <f t="shared" si="23"/>
        <v>0</v>
      </c>
      <c r="AJ20" s="124">
        <f t="shared" si="23"/>
        <v>0</v>
      </c>
      <c r="AK20" s="124">
        <f t="shared" si="23"/>
        <v>0</v>
      </c>
      <c r="AL20" s="124">
        <f t="shared" si="23"/>
        <v>0</v>
      </c>
      <c r="AM20" s="124">
        <f t="shared" si="20"/>
        <v>0</v>
      </c>
      <c r="AN20" s="124">
        <f t="shared" si="20"/>
        <v>0</v>
      </c>
      <c r="AO20" s="124">
        <f t="shared" si="20"/>
        <v>0</v>
      </c>
      <c r="AP20" s="124">
        <f t="shared" si="20"/>
        <v>0</v>
      </c>
      <c r="AQ20" s="124">
        <f t="shared" si="20"/>
        <v>0</v>
      </c>
      <c r="AR20" s="124">
        <f t="shared" si="20"/>
        <v>0</v>
      </c>
      <c r="AS20" s="124">
        <f t="shared" si="20"/>
        <v>0</v>
      </c>
      <c r="AT20" s="124">
        <f t="shared" si="20"/>
        <v>0</v>
      </c>
      <c r="AU20" s="124">
        <f t="shared" si="20"/>
        <v>0</v>
      </c>
      <c r="AV20" s="147">
        <f t="shared" si="1"/>
        <v>0</v>
      </c>
    </row>
    <row r="21" spans="1:48" x14ac:dyDescent="0.2">
      <c r="A21" s="114">
        <f t="shared" si="7"/>
        <v>2034</v>
      </c>
      <c r="B21" s="148">
        <f>'QUANTITIES - ALT 2'!L17</f>
        <v>0</v>
      </c>
      <c r="C21" s="148">
        <f>'QUANTITIES - ALT 2'!M17</f>
        <v>0</v>
      </c>
      <c r="D21" s="148">
        <f>'QUANTITIES - ALT 2'!N17</f>
        <v>0</v>
      </c>
      <c r="E21" s="148">
        <f>'QUANTITIES - ALT 2'!O17</f>
        <v>0</v>
      </c>
      <c r="F21" s="149">
        <f t="shared" si="2"/>
        <v>0</v>
      </c>
      <c r="G21" s="134"/>
      <c r="H21" s="113">
        <f t="shared" si="8"/>
        <v>0</v>
      </c>
      <c r="I21" s="111">
        <f t="shared" si="9"/>
        <v>0</v>
      </c>
      <c r="J21" s="111">
        <f t="shared" si="10"/>
        <v>0</v>
      </c>
      <c r="K21" s="111">
        <f t="shared" si="3"/>
        <v>0</v>
      </c>
      <c r="L21" s="117">
        <f t="shared" si="11"/>
        <v>0</v>
      </c>
      <c r="M21" s="104"/>
      <c r="N21" s="124"/>
      <c r="O21" s="124">
        <f t="shared" si="4"/>
        <v>0</v>
      </c>
      <c r="P21" s="124">
        <f t="shared" si="12"/>
        <v>0</v>
      </c>
      <c r="Q21" s="124">
        <f t="shared" si="15"/>
        <v>0</v>
      </c>
      <c r="R21" s="124">
        <f t="shared" si="18"/>
        <v>0</v>
      </c>
      <c r="S21" s="124">
        <f t="shared" si="21"/>
        <v>0</v>
      </c>
      <c r="T21" s="124">
        <f t="shared" si="24"/>
        <v>0</v>
      </c>
      <c r="U21" s="124">
        <f t="shared" si="22"/>
        <v>0</v>
      </c>
      <c r="V21" s="124">
        <f t="shared" si="22"/>
        <v>0</v>
      </c>
      <c r="W21" s="124">
        <f t="shared" si="22"/>
        <v>0</v>
      </c>
      <c r="X21" s="124">
        <f t="shared" si="22"/>
        <v>0</v>
      </c>
      <c r="Y21" s="124">
        <f t="shared" si="22"/>
        <v>0</v>
      </c>
      <c r="Z21" s="124">
        <f t="shared" si="22"/>
        <v>0</v>
      </c>
      <c r="AA21" s="124">
        <f t="shared" si="22"/>
        <v>0</v>
      </c>
      <c r="AB21" s="124">
        <f t="shared" si="22"/>
        <v>0</v>
      </c>
      <c r="AC21" s="124">
        <f t="shared" si="22"/>
        <v>0</v>
      </c>
      <c r="AD21" s="124">
        <f t="shared" si="22"/>
        <v>0</v>
      </c>
      <c r="AE21" s="124">
        <f t="shared" si="23"/>
        <v>0</v>
      </c>
      <c r="AF21" s="124">
        <f t="shared" si="23"/>
        <v>0</v>
      </c>
      <c r="AG21" s="124">
        <f t="shared" si="23"/>
        <v>0</v>
      </c>
      <c r="AH21" s="124">
        <f t="shared" si="23"/>
        <v>0</v>
      </c>
      <c r="AI21" s="124">
        <f t="shared" si="23"/>
        <v>0</v>
      </c>
      <c r="AJ21" s="124">
        <f t="shared" si="23"/>
        <v>0</v>
      </c>
      <c r="AK21" s="124">
        <f t="shared" si="23"/>
        <v>0</v>
      </c>
      <c r="AL21" s="124">
        <f t="shared" si="23"/>
        <v>0</v>
      </c>
      <c r="AM21" s="124">
        <f t="shared" si="20"/>
        <v>0</v>
      </c>
      <c r="AN21" s="124">
        <f t="shared" si="20"/>
        <v>0</v>
      </c>
      <c r="AO21" s="124">
        <f t="shared" si="20"/>
        <v>0</v>
      </c>
      <c r="AP21" s="124">
        <f t="shared" si="20"/>
        <v>0</v>
      </c>
      <c r="AQ21" s="124">
        <f t="shared" si="20"/>
        <v>0</v>
      </c>
      <c r="AR21" s="124">
        <f t="shared" si="20"/>
        <v>0</v>
      </c>
      <c r="AS21" s="124">
        <f t="shared" si="20"/>
        <v>0</v>
      </c>
      <c r="AT21" s="124">
        <f t="shared" si="20"/>
        <v>0</v>
      </c>
      <c r="AU21" s="124">
        <f t="shared" si="20"/>
        <v>0</v>
      </c>
      <c r="AV21" s="147">
        <f t="shared" si="1"/>
        <v>0</v>
      </c>
    </row>
    <row r="22" spans="1:48" x14ac:dyDescent="0.2">
      <c r="A22" s="114">
        <f t="shared" si="7"/>
        <v>2035</v>
      </c>
      <c r="B22" s="148">
        <f>'QUANTITIES - ALT 2'!L18</f>
        <v>0</v>
      </c>
      <c r="C22" s="148">
        <f>'QUANTITIES - ALT 2'!M18</f>
        <v>0</v>
      </c>
      <c r="D22" s="148">
        <f>'QUANTITIES - ALT 2'!N18</f>
        <v>0</v>
      </c>
      <c r="E22" s="148">
        <f>'QUANTITIES - ALT 2'!O18</f>
        <v>0</v>
      </c>
      <c r="F22" s="149">
        <f t="shared" si="2"/>
        <v>0</v>
      </c>
      <c r="G22" s="134"/>
      <c r="H22" s="113">
        <f t="shared" si="8"/>
        <v>0</v>
      </c>
      <c r="I22" s="111">
        <f t="shared" si="9"/>
        <v>0</v>
      </c>
      <c r="J22" s="111">
        <f t="shared" si="10"/>
        <v>0</v>
      </c>
      <c r="K22" s="111">
        <f t="shared" si="3"/>
        <v>0</v>
      </c>
      <c r="L22" s="117">
        <f t="shared" si="11"/>
        <v>0</v>
      </c>
      <c r="M22" s="104"/>
      <c r="N22" s="124"/>
      <c r="O22" s="124">
        <f t="shared" si="4"/>
        <v>0</v>
      </c>
      <c r="P22" s="124">
        <f t="shared" si="12"/>
        <v>0</v>
      </c>
      <c r="Q22" s="124">
        <f t="shared" si="15"/>
        <v>0</v>
      </c>
      <c r="R22" s="124">
        <f t="shared" si="18"/>
        <v>0</v>
      </c>
      <c r="S22" s="124">
        <f t="shared" si="21"/>
        <v>0</v>
      </c>
      <c r="T22" s="124">
        <f t="shared" si="24"/>
        <v>0</v>
      </c>
      <c r="U22" s="124">
        <f t="shared" si="22"/>
        <v>0</v>
      </c>
      <c r="V22" s="124">
        <f t="shared" si="22"/>
        <v>0</v>
      </c>
      <c r="W22" s="124">
        <f t="shared" si="22"/>
        <v>0</v>
      </c>
      <c r="X22" s="124">
        <f t="shared" si="22"/>
        <v>0</v>
      </c>
      <c r="Y22" s="124">
        <f t="shared" si="22"/>
        <v>0</v>
      </c>
      <c r="Z22" s="124">
        <f t="shared" si="22"/>
        <v>0</v>
      </c>
      <c r="AA22" s="124">
        <f t="shared" si="22"/>
        <v>0</v>
      </c>
      <c r="AB22" s="124">
        <f t="shared" si="22"/>
        <v>0</v>
      </c>
      <c r="AC22" s="124">
        <f t="shared" si="22"/>
        <v>0</v>
      </c>
      <c r="AD22" s="124">
        <f t="shared" si="22"/>
        <v>0</v>
      </c>
      <c r="AE22" s="124">
        <f t="shared" si="23"/>
        <v>0</v>
      </c>
      <c r="AF22" s="124">
        <f t="shared" si="23"/>
        <v>0</v>
      </c>
      <c r="AG22" s="124">
        <f t="shared" si="23"/>
        <v>0</v>
      </c>
      <c r="AH22" s="124">
        <f t="shared" si="23"/>
        <v>0</v>
      </c>
      <c r="AI22" s="124">
        <f t="shared" si="23"/>
        <v>0</v>
      </c>
      <c r="AJ22" s="124">
        <f t="shared" si="23"/>
        <v>0</v>
      </c>
      <c r="AK22" s="124">
        <f t="shared" si="23"/>
        <v>0</v>
      </c>
      <c r="AL22" s="124">
        <f t="shared" si="23"/>
        <v>0</v>
      </c>
      <c r="AM22" s="124">
        <f t="shared" si="20"/>
        <v>0</v>
      </c>
      <c r="AN22" s="124">
        <f t="shared" si="20"/>
        <v>0</v>
      </c>
      <c r="AO22" s="124">
        <f t="shared" si="20"/>
        <v>0</v>
      </c>
      <c r="AP22" s="124">
        <f t="shared" si="20"/>
        <v>0</v>
      </c>
      <c r="AQ22" s="124">
        <f t="shared" si="20"/>
        <v>0</v>
      </c>
      <c r="AR22" s="124">
        <f t="shared" si="20"/>
        <v>0</v>
      </c>
      <c r="AS22" s="124">
        <f t="shared" si="20"/>
        <v>0</v>
      </c>
      <c r="AT22" s="124">
        <f t="shared" si="20"/>
        <v>0</v>
      </c>
      <c r="AU22" s="124">
        <f t="shared" si="20"/>
        <v>0</v>
      </c>
      <c r="AV22" s="147">
        <f t="shared" si="1"/>
        <v>0</v>
      </c>
    </row>
    <row r="23" spans="1:48" x14ac:dyDescent="0.2">
      <c r="A23" s="114">
        <f t="shared" si="7"/>
        <v>2036</v>
      </c>
      <c r="B23" s="148">
        <f>'QUANTITIES - ALT 2'!L19</f>
        <v>0</v>
      </c>
      <c r="C23" s="148">
        <f>'QUANTITIES - ALT 2'!M19</f>
        <v>0</v>
      </c>
      <c r="D23" s="148">
        <f>'QUANTITIES - ALT 2'!N19</f>
        <v>0</v>
      </c>
      <c r="E23" s="148">
        <f>'QUANTITIES - ALT 2'!O19</f>
        <v>0</v>
      </c>
      <c r="F23" s="149">
        <f t="shared" si="2"/>
        <v>0</v>
      </c>
      <c r="G23" s="134"/>
      <c r="H23" s="113">
        <f t="shared" si="8"/>
        <v>0</v>
      </c>
      <c r="I23" s="111">
        <f t="shared" si="9"/>
        <v>0</v>
      </c>
      <c r="J23" s="111">
        <f t="shared" si="10"/>
        <v>0</v>
      </c>
      <c r="K23" s="111">
        <f t="shared" si="3"/>
        <v>0</v>
      </c>
      <c r="L23" s="117">
        <f t="shared" si="11"/>
        <v>0</v>
      </c>
      <c r="M23" s="104"/>
      <c r="N23" s="124"/>
      <c r="O23" s="124">
        <f t="shared" si="4"/>
        <v>0</v>
      </c>
      <c r="P23" s="124">
        <f t="shared" si="12"/>
        <v>0</v>
      </c>
      <c r="Q23" s="124">
        <f t="shared" si="15"/>
        <v>0</v>
      </c>
      <c r="R23" s="124">
        <f t="shared" si="18"/>
        <v>0</v>
      </c>
      <c r="S23" s="124">
        <f t="shared" si="21"/>
        <v>0</v>
      </c>
      <c r="T23" s="124">
        <f t="shared" si="24"/>
        <v>0</v>
      </c>
      <c r="U23" s="124">
        <f t="shared" si="22"/>
        <v>0</v>
      </c>
      <c r="V23" s="124">
        <f t="shared" si="22"/>
        <v>0</v>
      </c>
      <c r="W23" s="124">
        <f t="shared" si="22"/>
        <v>0</v>
      </c>
      <c r="X23" s="124">
        <f t="shared" si="22"/>
        <v>0</v>
      </c>
      <c r="Y23" s="124">
        <f t="shared" si="22"/>
        <v>0</v>
      </c>
      <c r="Z23" s="124">
        <f t="shared" si="22"/>
        <v>0</v>
      </c>
      <c r="AA23" s="124">
        <f t="shared" si="22"/>
        <v>0</v>
      </c>
      <c r="AB23" s="124">
        <f t="shared" si="22"/>
        <v>0</v>
      </c>
      <c r="AC23" s="124">
        <f t="shared" si="22"/>
        <v>0</v>
      </c>
      <c r="AD23" s="124">
        <f t="shared" si="22"/>
        <v>0</v>
      </c>
      <c r="AE23" s="124">
        <f t="shared" si="23"/>
        <v>0</v>
      </c>
      <c r="AF23" s="124">
        <f t="shared" si="23"/>
        <v>0</v>
      </c>
      <c r="AG23" s="124">
        <f t="shared" si="23"/>
        <v>0</v>
      </c>
      <c r="AH23" s="124">
        <f t="shared" si="23"/>
        <v>0</v>
      </c>
      <c r="AI23" s="124">
        <f t="shared" si="23"/>
        <v>0</v>
      </c>
      <c r="AJ23" s="124">
        <f t="shared" si="23"/>
        <v>0</v>
      </c>
      <c r="AK23" s="124">
        <f t="shared" si="23"/>
        <v>0</v>
      </c>
      <c r="AL23" s="124">
        <f t="shared" si="23"/>
        <v>0</v>
      </c>
      <c r="AM23" s="124">
        <f t="shared" ref="AM23:AU32" si="25">IF($A23=AM$7,AM$50*$B23+AM$51*$C23+AM$52*$D23+AM$53*$E23,IF($A23+$H$3=AM$7,$A$5*$B23*AM$3+$B$5*$C23*AM$3+$C$5*$D23*AM$3+$D$5*$E23*AM$3,IF($A23+$H$3*2=AM$7,$A$5*$B23*AM$3+$B$5*$C23*AM$3+$C$5*$D23*AM$3+$D$5*$E23*AM$3,IF($A23+$H$3*3=AM$7,$A$5*$B23*AM$3+$B$5*$C23*AM$3+$C$5*$D23*AM$3+$D$5*$E23*AM$3,IF($A23+$H$3*4=AM$7,$A$5*$B23*AM$3+$B$5*$C23*AM$3+$C$5*$D23*AM$3+$D$5*$E23*AM$3,IF($A23+$H$3*5=AM$7,$A$5*$B23*AM$3+$B$5*$C23*AM$3+$C$5*$D23*AM$3+$D$5*$E23*AM$3,IF($A23+$H$3*6=AM$7,$A$5*$B23*AM$3+$B$5*$C23*AM$3+$C$5*$D23*AM$3+$D$5*$E23*AM$3,IF($A23+$H$3*7=AM$7,$A$5*$B23*AM$3+$B$5*$C23*AM$3+$C$5*$D23*AM$3+$D$5*$E23*AM$3,IF($A23+$H$3*8=AM$7,$A$5*$B23*AM$3+$B$5*$C23*AM$3+$C$5*$D23*AM$3+$D$5*$E23*AM$3,IF($A23+$H$3*9=AM$7,$A$5*$B23*AM$3+$B$5*$C23*AM$3+$C$5*$D23*AM$3+$D$5*$E23*AM$3,IF($A23+$H$3*10=AM$7,$A$5*$B23*AM$3+$B$5*$C23*AM$3+$C$5*$D23*AM$3+$D$5*$E23*AM$3,IF($A23+$H$3*11=AM$7,AM$56*$B23*AM$3+AM$57*$C23*AM$3+AM$58*$D23*AM$3+AM$59*$E23*AM$3,IF($A23+$H$3*12=AM$7,AM$56*$B23*AM$3+AM$57*$C23*AM$3+AM$58*$D23*AM$3+AM$59*$E23*AM$3,IF($A23+$H$3*13=AM$7,AM$56*$B23*AM$3+AM$57*$C23*AM$3+AM$58*$D23*AM$3+AM$59*$E23*AM$3,IF($A23+$H$3*14=AM$7,AM$56*$B23*AM$3+AM$57*$C23*AM$3+AM$58*$D23*AM$3+AM$59*$E23*AM$3,IF($A23+$H$3*15=AM$7,AM$56*$B23*AM$3+AM$57*$C23*AM$3+AM$58*$D23*AM$3+AM$59*$E23*AM$3,IF($A23+$H$3*16=AM$7,AM$61*$B23*AM$3+AM$62*$C23*AM$3+AM$63*$D23*AM$3+AM$64*$E23*AM$3,IF($A23+$H$3*17=AM$7,AM$61*$B23*AM$3+AM$62*$C23*AM$3+AM$63*$D23*AM$3+AM$64*$E23*AM$3,IF($A23+$H$3*18=AM$7,AM$61*$B23*AM$3+AM$62*$C23*AM$3+AM$63*$D23*AM$3+AM$64*$E23*AM$3,IF($A23+$H$3*19=AM$7,AM$61*$B23*AM$3+AM$62*$C23*AM$3+AM$63*$D23*AM$3+AM$64*$E23*AM$3,IF($A23+$H$3*20=AM$7,AM$61*$B23*AM$3+AM$62*$C23*AM$3+AM$63*$D23*AM$3+AM$64*$E23*AM$3,IF($A23+$H$3*21=AM$7,AM$50*$B23*AM$3+AM$51*$C23*AM$3+AM$52*$D23*AM$3+AM$53*$E23*AM$3,IF($A23+$H$3*22=AM$7,AM$50*$B23*AM$3+AM$51*$C23*AM$3+AM$52*$D23*AM$3+AM$53*$E23*AM$3,IF($A23+$H$3*23=AM$7,AM$50*$B23*AM$3+AM$51*$C23*AM$3+AM$52*$D23*AM$3+AM$53*$E23*AM$3,IF($A23+$H$3*24=AM$7,AM$50*$B23*AM$3+AM$51*$C23*AM$3+AM$52*$D23*AM$3+AM$53*$E23*AM$3,IF($A23+$H$3*25=AM$7,AM$50*$B23*AM$3+AM$51*$C23*AM$3+AM$52*$D23*AM$3+AM$53*$E23*AM$3,IF($A23+$H$3*26=AM$7,AM$50*$B23*AM$3+AM$51*$C23*AM$3+AM$52*$D23*AM$3+AM$53*$E23*AM$3,IF($A23+$H$3*27=AM$7,AM$50*$B23*AM$3+AM$51*$C23*AM$3+AM$52*$D23*AM$3+AM$53*$E23*AM$3,IF($A23+$H$3*28=AM$7,AM$50*$B23*AM$3+AM$51*$C23*AM$3+AM$52*$D23*AM$3+AM$53*$E23*AM$3,IF($A23+$H$3*29=AM$7,AM$50*$B23*AM$3+AM$51*$C23*AM$3+AM$52*$D23*AM$3+AM$53*$E23*AM$3,IF($A23+$H$3*30=AM$7,AM$50*$B23*AM$3+AM$51*$C23*AM$3+AM$52*$D23*AM$3+AM$53*$E23*AM$3,IF($A23+$H$3*31=AM$7,AM$50*$B23*AM$3+AM$51*$C23*AM$3+AM$52*$D23*AM$3+AM$53*$E23*AM$3,IF($A23+$H$3*32=AM$7,AM$50*$B23*AM$3+AM$51*$C23*AM$3+AM$52*$D23*AM$3+AM$53*$E23*AM$3,IF($A23+$H$3*33=AM$7,AM$50*$B23*AM$3+AM$51*$C23*AM$3+AM$52*$D23*AM$3+AM$53*$E23*AM$3,IF($A23+$H$3*34=AM$7,AM$50*$B23*AM$3+AM$51*$C23*AM$3+AM$52*$D23*AM$3+AM$53*$E23*AM$3,IF($A23+$H$3*35=AM$7,AM$50*$B23*AM$3+AM$51*$C23*AM$3+AM$52*$D23*AM$3+AM$53*$E23*AM$3,IF($A23+$H$3*36=AM$7,AM$50*$B23*AM$3+AM$51*$C23*AM$3+AM$52*$D23*AM$3+AM$53*$E23*AM$3,IF($A23+$H$3*37=AM$7,AM$50*$B23*AM$3+AM$51*$C23*AM$3+AM$52*$D23*AM$3+AM$53*$E23*AM$3,IF($A23+$H$3*38=AM$7,AM$50*$B23*AM$3+AM$51*$C23*AM$3+AM$52*$D23*AM$3+AM$53*$E23*AM$3,IF($A23+$H$3*39=AM$7,AM$50*$B23*AM$3+AM$51*$C23*AM$3+AM$52*$D23*AM$3+AM$53*$E23*AM$3,IF($A23+$H$3*40=AM$7,AM$50*$B23*AM$3+AM$51*$C23*AM$3+AM$52*$D23*AM$3+AM$53*$E23*AM$3,0)))))))))))))))))))))))))))))))))))))))))</f>
        <v>0</v>
      </c>
      <c r="AN23" s="124">
        <f t="shared" si="25"/>
        <v>0</v>
      </c>
      <c r="AO23" s="124">
        <f t="shared" si="25"/>
        <v>0</v>
      </c>
      <c r="AP23" s="124">
        <f t="shared" si="25"/>
        <v>0</v>
      </c>
      <c r="AQ23" s="124">
        <f t="shared" si="25"/>
        <v>0</v>
      </c>
      <c r="AR23" s="124">
        <f t="shared" si="25"/>
        <v>0</v>
      </c>
      <c r="AS23" s="124">
        <f t="shared" si="25"/>
        <v>0</v>
      </c>
      <c r="AT23" s="124">
        <f t="shared" si="25"/>
        <v>0</v>
      </c>
      <c r="AU23" s="124">
        <f t="shared" si="25"/>
        <v>0</v>
      </c>
      <c r="AV23" s="147">
        <f t="shared" si="1"/>
        <v>0</v>
      </c>
    </row>
    <row r="24" spans="1:48" x14ac:dyDescent="0.2">
      <c r="A24" s="114">
        <f t="shared" si="7"/>
        <v>2037</v>
      </c>
      <c r="B24" s="148">
        <f>'QUANTITIES - ALT 2'!L20</f>
        <v>0</v>
      </c>
      <c r="C24" s="148">
        <f>'QUANTITIES - ALT 2'!M20</f>
        <v>0</v>
      </c>
      <c r="D24" s="148">
        <f>'QUANTITIES - ALT 2'!N20</f>
        <v>0</v>
      </c>
      <c r="E24" s="148">
        <f>'QUANTITIES - ALT 2'!O20</f>
        <v>0</v>
      </c>
      <c r="F24" s="149">
        <f t="shared" si="2"/>
        <v>0</v>
      </c>
      <c r="G24" s="134"/>
      <c r="H24" s="113">
        <f t="shared" si="8"/>
        <v>0</v>
      </c>
      <c r="I24" s="111">
        <f t="shared" si="9"/>
        <v>0</v>
      </c>
      <c r="J24" s="111">
        <f t="shared" si="10"/>
        <v>0</v>
      </c>
      <c r="K24" s="111">
        <f t="shared" si="3"/>
        <v>0</v>
      </c>
      <c r="L24" s="117">
        <f t="shared" si="11"/>
        <v>0</v>
      </c>
      <c r="M24" s="104"/>
      <c r="N24" s="124"/>
      <c r="O24" s="124">
        <f t="shared" si="4"/>
        <v>0</v>
      </c>
      <c r="P24" s="124">
        <f t="shared" si="12"/>
        <v>0</v>
      </c>
      <c r="Q24" s="124">
        <f t="shared" si="15"/>
        <v>0</v>
      </c>
      <c r="R24" s="124">
        <f t="shared" si="18"/>
        <v>0</v>
      </c>
      <c r="S24" s="124">
        <f t="shared" si="21"/>
        <v>0</v>
      </c>
      <c r="T24" s="124">
        <f t="shared" si="24"/>
        <v>0</v>
      </c>
      <c r="U24" s="124">
        <f t="shared" ref="U24:AD33" si="26">IF($A24=U$7,U$50*$B24+U$51*$C24+U$52*$D24+U$53*$E24,IF($A24+$H$3=U$7,$A$5*$B24*U$3+$B$5*$C24*U$3+$C$5*$D24*U$3+$D$5*$E24*U$3,IF($A24+$H$3*2=U$7,$A$5*$B24*U$3+$B$5*$C24*U$3+$C$5*$D24*U$3+$D$5*$E24*U$3,IF($A24+$H$3*3=U$7,$A$5*$B24*U$3+$B$5*$C24*U$3+$C$5*$D24*U$3+$D$5*$E24*U$3,IF($A24+$H$3*4=U$7,$A$5*$B24*U$3+$B$5*$C24*U$3+$C$5*$D24*U$3+$D$5*$E24*U$3,IF($A24+$H$3*5=U$7,$A$5*$B24*U$3+$B$5*$C24*U$3+$C$5*$D24*U$3+$D$5*$E24*U$3,IF($A24+$H$3*6=U$7,$A$5*$B24*U$3+$B$5*$C24*U$3+$C$5*$D24*U$3+$D$5*$E24*U$3,IF($A24+$H$3*7=U$7,$A$5*$B24*U$3+$B$5*$C24*U$3+$C$5*$D24*U$3+$D$5*$E24*U$3,IF($A24+$H$3*8=U$7,$A$5*$B24*U$3+$B$5*$C24*U$3+$C$5*$D24*U$3+$D$5*$E24*U$3,IF($A24+$H$3*9=U$7,$A$5*$B24*U$3+$B$5*$C24*U$3+$C$5*$D24*U$3+$D$5*$E24*U$3,IF($A24+$H$3*10=U$7,$A$5*$B24*U$3+$B$5*$C24*U$3+$C$5*$D24*U$3+$D$5*$E24*U$3,IF($A24+$H$3*11=U$7,U$56*$B24*U$3+U$57*$C24*U$3+U$58*$D24*U$3+U$59*$E24*U$3,IF($A24+$H$3*12=U$7,U$56*$B24*U$3+U$57*$C24*U$3+U$58*$D24*U$3+U$59*$E24*U$3,IF($A24+$H$3*13=U$7,U$56*$B24*U$3+U$57*$C24*U$3+U$58*$D24*U$3+U$59*$E24*U$3,IF($A24+$H$3*14=U$7,U$56*$B24*U$3+U$57*$C24*U$3+U$58*$D24*U$3+U$59*$E24*U$3,IF($A24+$H$3*15=U$7,U$56*$B24*U$3+U$57*$C24*U$3+U$58*$D24*U$3+U$59*$E24*U$3,IF($A24+$H$3*16=U$7,U$61*$B24*U$3+U$62*$C24*U$3+U$63*$D24*U$3+U$64*$E24*U$3,IF($A24+$H$3*17=U$7,U$61*$B24*U$3+U$62*$C24*U$3+U$63*$D24*U$3+U$64*$E24*U$3,IF($A24+$H$3*18=U$7,U$61*$B24*U$3+U$62*$C24*U$3+U$63*$D24*U$3+U$64*$E24*U$3,IF($A24+$H$3*19=U$7,U$61*$B24*U$3+U$62*$C24*U$3+U$63*$D24*U$3+U$64*$E24*U$3,IF($A24+$H$3*20=U$7,U$61*$B24*U$3+U$62*$C24*U$3+U$63*$D24*U$3+U$64*$E24*U$3,IF($A24+$H$3*21=U$7,U$50*$B24*U$3+U$51*$C24*U$3+U$52*$D24*U$3+U$53*$E24*U$3,IF($A24+$H$3*22=U$7,U$50*$B24*U$3+U$51*$C24*U$3+U$52*$D24*U$3+U$53*$E24*U$3,IF($A24+$H$3*23=U$7,U$50*$B24*U$3+U$51*$C24*U$3+U$52*$D24*U$3+U$53*$E24*U$3,IF($A24+$H$3*24=U$7,U$50*$B24*U$3+U$51*$C24*U$3+U$52*$D24*U$3+U$53*$E24*U$3,IF($A24+$H$3*25=U$7,U$50*$B24*U$3+U$51*$C24*U$3+U$52*$D24*U$3+U$53*$E24*U$3,IF($A24+$H$3*26=U$7,U$50*$B24*U$3+U$51*$C24*U$3+U$52*$D24*U$3+U$53*$E24*U$3,IF($A24+$H$3*27=U$7,U$50*$B24*U$3+U$51*$C24*U$3+U$52*$D24*U$3+U$53*$E24*U$3,IF($A24+$H$3*28=U$7,U$50*$B24*U$3+U$51*$C24*U$3+U$52*$D24*U$3+U$53*$E24*U$3,IF($A24+$H$3*29=U$7,U$50*$B24*U$3+U$51*$C24*U$3+U$52*$D24*U$3+U$53*$E24*U$3,IF($A24+$H$3*30=U$7,U$50*$B24*U$3+U$51*$C24*U$3+U$52*$D24*U$3+U$53*$E24*U$3,IF($A24+$H$3*31=U$7,U$50*$B24*U$3+U$51*$C24*U$3+U$52*$D24*U$3+U$53*$E24*U$3,IF($A24+$H$3*32=U$7,U$50*$B24*U$3+U$51*$C24*U$3+U$52*$D24*U$3+U$53*$E24*U$3,IF($A24+$H$3*33=U$7,U$50*$B24*U$3+U$51*$C24*U$3+U$52*$D24*U$3+U$53*$E24*U$3,IF($A24+$H$3*34=U$7,U$50*$B24*U$3+U$51*$C24*U$3+U$52*$D24*U$3+U$53*$E24*U$3,IF($A24+$H$3*35=U$7,U$50*$B24*U$3+U$51*$C24*U$3+U$52*$D24*U$3+U$53*$E24*U$3,IF($A24+$H$3*36=U$7,U$50*$B24*U$3+U$51*$C24*U$3+U$52*$D24*U$3+U$53*$E24*U$3,IF($A24+$H$3*37=U$7,U$50*$B24*U$3+U$51*$C24*U$3+U$52*$D24*U$3+U$53*$E24*U$3,IF($A24+$H$3*38=U$7,U$50*$B24*U$3+U$51*$C24*U$3+U$52*$D24*U$3+U$53*$E24*U$3,IF($A24+$H$3*39=U$7,U$50*$B24*U$3+U$51*$C24*U$3+U$52*$D24*U$3+U$53*$E24*U$3,IF($A24+$H$3*40=U$7,U$50*$B24*U$3+U$51*$C24*U$3+U$52*$D24*U$3+U$53*$E24*U$3,0)))))))))))))))))))))))))))))))))))))))))</f>
        <v>0</v>
      </c>
      <c r="V24" s="124">
        <f t="shared" si="26"/>
        <v>0</v>
      </c>
      <c r="W24" s="124">
        <f t="shared" si="26"/>
        <v>0</v>
      </c>
      <c r="X24" s="124">
        <f t="shared" si="26"/>
        <v>0</v>
      </c>
      <c r="Y24" s="124">
        <f t="shared" si="26"/>
        <v>0</v>
      </c>
      <c r="Z24" s="124">
        <f t="shared" si="26"/>
        <v>0</v>
      </c>
      <c r="AA24" s="124">
        <f t="shared" si="26"/>
        <v>0</v>
      </c>
      <c r="AB24" s="124">
        <f t="shared" si="26"/>
        <v>0</v>
      </c>
      <c r="AC24" s="124">
        <f t="shared" si="26"/>
        <v>0</v>
      </c>
      <c r="AD24" s="124">
        <f t="shared" si="26"/>
        <v>0</v>
      </c>
      <c r="AE24" s="124">
        <f t="shared" ref="AE24:AL33" si="27">IF($A24=AE$7,AE$50*$B24+AE$51*$C24+AE$52*$D24+AE$53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$56*$B24*AE$3+AE$57*$C24*AE$3+AE$58*$D24*AE$3+AE$59*$E24*AE$3,IF($A24+$H$3*12=AE$7,AE$56*$B24*AE$3+AE$57*$C24*AE$3+AE$58*$D24*AE$3+AE$59*$E24*AE$3,IF($A24+$H$3*13=AE$7,AE$56*$B24*AE$3+AE$57*$C24*AE$3+AE$58*$D24*AE$3+AE$59*$E24*AE$3,IF($A24+$H$3*14=AE$7,AE$56*$B24*AE$3+AE$57*$C24*AE$3+AE$58*$D24*AE$3+AE$59*$E24*AE$3,IF($A24+$H$3*15=AE$7,AE$56*$B24*AE$3+AE$57*$C24*AE$3+AE$58*$D24*AE$3+AE$59*$E24*AE$3,IF($A24+$H$3*16=AE$7,AE$61*$B24*AE$3+AE$62*$C24*AE$3+AE$63*$D24*AE$3+AE$64*$E24*AE$3,IF($A24+$H$3*17=AE$7,AE$61*$B24*AE$3+AE$62*$C24*AE$3+AE$63*$D24*AE$3+AE$64*$E24*AE$3,IF($A24+$H$3*18=AE$7,AE$61*$B24*AE$3+AE$62*$C24*AE$3+AE$63*$D24*AE$3+AE$64*$E24*AE$3,IF($A24+$H$3*19=AE$7,AE$61*$B24*AE$3+AE$62*$C24*AE$3+AE$63*$D24*AE$3+AE$64*$E24*AE$3,IF($A24+$H$3*20=AE$7,AE$61*$B24*AE$3+AE$62*$C24*AE$3+AE$63*$D24*AE$3+AE$64*$E24*AE$3,IF($A24+$H$3*21=AE$7,AE$50*$B24*AE$3+AE$51*$C24*AE$3+AE$52*$D24*AE$3+AE$53*$E24*AE$3,IF($A24+$H$3*22=AE$7,AE$50*$B24*AE$3+AE$51*$C24*AE$3+AE$52*$D24*AE$3+AE$53*$E24*AE$3,IF($A24+$H$3*23=AE$7,AE$50*$B24*AE$3+AE$51*$C24*AE$3+AE$52*$D24*AE$3+AE$53*$E24*AE$3,IF($A24+$H$3*24=AE$7,AE$50*$B24*AE$3+AE$51*$C24*AE$3+AE$52*$D24*AE$3+AE$53*$E24*AE$3,IF($A24+$H$3*25=AE$7,AE$50*$B24*AE$3+AE$51*$C24*AE$3+AE$52*$D24*AE$3+AE$53*$E24*AE$3,IF($A24+$H$3*26=AE$7,AE$50*$B24*AE$3+AE$51*$C24*AE$3+AE$52*$D24*AE$3+AE$53*$E24*AE$3,IF($A24+$H$3*27=AE$7,AE$50*$B24*AE$3+AE$51*$C24*AE$3+AE$52*$D24*AE$3+AE$53*$E24*AE$3,IF($A24+$H$3*28=AE$7,AE$50*$B24*AE$3+AE$51*$C24*AE$3+AE$52*$D24*AE$3+AE$53*$E24*AE$3,IF($A24+$H$3*29=AE$7,AE$50*$B24*AE$3+AE$51*$C24*AE$3+AE$52*$D24*AE$3+AE$53*$E24*AE$3,IF($A24+$H$3*30=AE$7,AE$50*$B24*AE$3+AE$51*$C24*AE$3+AE$52*$D24*AE$3+AE$53*$E24*AE$3,IF($A24+$H$3*31=AE$7,AE$50*$B24*AE$3+AE$51*$C24*AE$3+AE$52*$D24*AE$3+AE$53*$E24*AE$3,IF($A24+$H$3*32=AE$7,AE$50*$B24*AE$3+AE$51*$C24*AE$3+AE$52*$D24*AE$3+AE$53*$E24*AE$3,IF($A24+$H$3*33=AE$7,AE$50*$B24*AE$3+AE$51*$C24*AE$3+AE$52*$D24*AE$3+AE$53*$E24*AE$3,IF($A24+$H$3*34=AE$7,AE$50*$B24*AE$3+AE$51*$C24*AE$3+AE$52*$D24*AE$3+AE$53*$E24*AE$3,IF($A24+$H$3*35=AE$7,AE$50*$B24*AE$3+AE$51*$C24*AE$3+AE$52*$D24*AE$3+AE$53*$E24*AE$3,IF($A24+$H$3*36=AE$7,AE$50*$B24*AE$3+AE$51*$C24*AE$3+AE$52*$D24*AE$3+AE$53*$E24*AE$3,IF($A24+$H$3*37=AE$7,AE$50*$B24*AE$3+AE$51*$C24*AE$3+AE$52*$D24*AE$3+AE$53*$E24*AE$3,IF($A24+$H$3*38=AE$7,AE$50*$B24*AE$3+AE$51*$C24*AE$3+AE$52*$D24*AE$3+AE$53*$E24*AE$3,IF($A24+$H$3*39=AE$7,AE$50*$B24*AE$3+AE$51*$C24*AE$3+AE$52*$D24*AE$3+AE$53*$E24*AE$3,IF($A24+$H$3*40=AE$7,AE$50*$B24*AE$3+AE$51*$C24*AE$3+AE$52*$D24*AE$3+AE$53*$E24*AE$3,0)))))))))))))))))))))))))))))))))))))))))</f>
        <v>0</v>
      </c>
      <c r="AF24" s="124">
        <f t="shared" si="27"/>
        <v>0</v>
      </c>
      <c r="AG24" s="124">
        <f t="shared" si="27"/>
        <v>0</v>
      </c>
      <c r="AH24" s="124">
        <f t="shared" si="27"/>
        <v>0</v>
      </c>
      <c r="AI24" s="124">
        <f t="shared" si="27"/>
        <v>0</v>
      </c>
      <c r="AJ24" s="124">
        <f t="shared" si="27"/>
        <v>0</v>
      </c>
      <c r="AK24" s="124">
        <f t="shared" si="27"/>
        <v>0</v>
      </c>
      <c r="AL24" s="124">
        <f t="shared" si="27"/>
        <v>0</v>
      </c>
      <c r="AM24" s="124">
        <f t="shared" si="25"/>
        <v>0</v>
      </c>
      <c r="AN24" s="124">
        <f t="shared" si="25"/>
        <v>0</v>
      </c>
      <c r="AO24" s="124">
        <f t="shared" si="25"/>
        <v>0</v>
      </c>
      <c r="AP24" s="124">
        <f t="shared" si="25"/>
        <v>0</v>
      </c>
      <c r="AQ24" s="124">
        <f t="shared" si="25"/>
        <v>0</v>
      </c>
      <c r="AR24" s="124">
        <f t="shared" si="25"/>
        <v>0</v>
      </c>
      <c r="AS24" s="124">
        <f t="shared" si="25"/>
        <v>0</v>
      </c>
      <c r="AT24" s="124">
        <f t="shared" si="25"/>
        <v>0</v>
      </c>
      <c r="AU24" s="124">
        <f t="shared" si="25"/>
        <v>0</v>
      </c>
      <c r="AV24" s="147">
        <f t="shared" si="1"/>
        <v>0</v>
      </c>
    </row>
    <row r="25" spans="1:48" x14ac:dyDescent="0.2">
      <c r="A25" s="114">
        <f t="shared" si="7"/>
        <v>2038</v>
      </c>
      <c r="B25" s="148">
        <f>'QUANTITIES - ALT 2'!L21</f>
        <v>0</v>
      </c>
      <c r="C25" s="148">
        <f>'QUANTITIES - ALT 2'!M21</f>
        <v>0</v>
      </c>
      <c r="D25" s="148">
        <f>'QUANTITIES - ALT 2'!N21</f>
        <v>0</v>
      </c>
      <c r="E25" s="148">
        <f>'QUANTITIES - ALT 2'!O21</f>
        <v>0</v>
      </c>
      <c r="F25" s="149">
        <f t="shared" si="2"/>
        <v>0</v>
      </c>
      <c r="G25" s="134"/>
      <c r="H25" s="113">
        <f t="shared" si="8"/>
        <v>0</v>
      </c>
      <c r="I25" s="111">
        <f t="shared" si="9"/>
        <v>0</v>
      </c>
      <c r="J25" s="111">
        <f t="shared" si="10"/>
        <v>0</v>
      </c>
      <c r="K25" s="111">
        <f t="shared" si="3"/>
        <v>0</v>
      </c>
      <c r="L25" s="117">
        <f t="shared" si="11"/>
        <v>0</v>
      </c>
      <c r="M25" s="104"/>
      <c r="N25" s="124"/>
      <c r="O25" s="124">
        <f t="shared" si="4"/>
        <v>0</v>
      </c>
      <c r="P25" s="124">
        <f t="shared" si="12"/>
        <v>0</v>
      </c>
      <c r="Q25" s="124">
        <f t="shared" si="15"/>
        <v>0</v>
      </c>
      <c r="R25" s="124">
        <f t="shared" si="18"/>
        <v>0</v>
      </c>
      <c r="S25" s="124">
        <f t="shared" si="21"/>
        <v>0</v>
      </c>
      <c r="T25" s="124">
        <f t="shared" si="24"/>
        <v>0</v>
      </c>
      <c r="U25" s="124">
        <f t="shared" si="26"/>
        <v>0</v>
      </c>
      <c r="V25" s="124">
        <f t="shared" si="26"/>
        <v>0</v>
      </c>
      <c r="W25" s="124">
        <f t="shared" si="26"/>
        <v>0</v>
      </c>
      <c r="X25" s="124">
        <f t="shared" si="26"/>
        <v>0</v>
      </c>
      <c r="Y25" s="124">
        <f t="shared" si="26"/>
        <v>0</v>
      </c>
      <c r="Z25" s="124">
        <f t="shared" si="26"/>
        <v>0</v>
      </c>
      <c r="AA25" s="124">
        <f t="shared" si="26"/>
        <v>0</v>
      </c>
      <c r="AB25" s="124">
        <f t="shared" si="26"/>
        <v>0</v>
      </c>
      <c r="AC25" s="124">
        <f t="shared" si="26"/>
        <v>0</v>
      </c>
      <c r="AD25" s="124">
        <f t="shared" si="26"/>
        <v>0</v>
      </c>
      <c r="AE25" s="124">
        <f t="shared" si="27"/>
        <v>0</v>
      </c>
      <c r="AF25" s="124">
        <f t="shared" si="27"/>
        <v>0</v>
      </c>
      <c r="AG25" s="124">
        <f t="shared" si="27"/>
        <v>0</v>
      </c>
      <c r="AH25" s="124">
        <f t="shared" si="27"/>
        <v>0</v>
      </c>
      <c r="AI25" s="124">
        <f t="shared" si="27"/>
        <v>0</v>
      </c>
      <c r="AJ25" s="124">
        <f t="shared" si="27"/>
        <v>0</v>
      </c>
      <c r="AK25" s="124">
        <f t="shared" si="27"/>
        <v>0</v>
      </c>
      <c r="AL25" s="124">
        <f t="shared" si="27"/>
        <v>0</v>
      </c>
      <c r="AM25" s="124">
        <f t="shared" si="25"/>
        <v>0</v>
      </c>
      <c r="AN25" s="124">
        <f t="shared" si="25"/>
        <v>0</v>
      </c>
      <c r="AO25" s="124">
        <f t="shared" si="25"/>
        <v>0</v>
      </c>
      <c r="AP25" s="124">
        <f t="shared" si="25"/>
        <v>0</v>
      </c>
      <c r="AQ25" s="124">
        <f t="shared" si="25"/>
        <v>0</v>
      </c>
      <c r="AR25" s="124">
        <f t="shared" si="25"/>
        <v>0</v>
      </c>
      <c r="AS25" s="124">
        <f t="shared" si="25"/>
        <v>0</v>
      </c>
      <c r="AT25" s="124">
        <f t="shared" si="25"/>
        <v>0</v>
      </c>
      <c r="AU25" s="124">
        <f t="shared" si="25"/>
        <v>0</v>
      </c>
      <c r="AV25" s="147">
        <f t="shared" si="1"/>
        <v>0</v>
      </c>
    </row>
    <row r="26" spans="1:48" x14ac:dyDescent="0.2">
      <c r="A26" s="114">
        <f t="shared" si="7"/>
        <v>2039</v>
      </c>
      <c r="B26" s="148">
        <f>'QUANTITIES - ALT 2'!L22</f>
        <v>0</v>
      </c>
      <c r="C26" s="148">
        <f>'QUANTITIES - ALT 2'!M22</f>
        <v>0</v>
      </c>
      <c r="D26" s="148">
        <f>'QUANTITIES - ALT 2'!N22</f>
        <v>0</v>
      </c>
      <c r="E26" s="148">
        <f>'QUANTITIES - ALT 2'!O22</f>
        <v>0</v>
      </c>
      <c r="F26" s="149">
        <f t="shared" si="2"/>
        <v>0</v>
      </c>
      <c r="G26" s="134"/>
      <c r="H26" s="113">
        <f t="shared" si="8"/>
        <v>0</v>
      </c>
      <c r="I26" s="111">
        <f t="shared" si="9"/>
        <v>0</v>
      </c>
      <c r="J26" s="111">
        <f t="shared" si="10"/>
        <v>0</v>
      </c>
      <c r="K26" s="111">
        <f t="shared" si="3"/>
        <v>0</v>
      </c>
      <c r="L26" s="117">
        <f t="shared" si="11"/>
        <v>0</v>
      </c>
      <c r="M26" s="104"/>
      <c r="N26" s="124"/>
      <c r="O26" s="124">
        <f t="shared" si="4"/>
        <v>0</v>
      </c>
      <c r="P26" s="124">
        <f t="shared" si="12"/>
        <v>0</v>
      </c>
      <c r="Q26" s="124">
        <f t="shared" si="15"/>
        <v>0</v>
      </c>
      <c r="R26" s="124">
        <f t="shared" si="18"/>
        <v>0</v>
      </c>
      <c r="S26" s="124">
        <f t="shared" si="21"/>
        <v>0</v>
      </c>
      <c r="T26" s="124">
        <f t="shared" si="24"/>
        <v>0</v>
      </c>
      <c r="U26" s="124">
        <f t="shared" si="26"/>
        <v>0</v>
      </c>
      <c r="V26" s="124">
        <f t="shared" si="26"/>
        <v>0</v>
      </c>
      <c r="W26" s="124">
        <f t="shared" si="26"/>
        <v>0</v>
      </c>
      <c r="X26" s="124">
        <f t="shared" si="26"/>
        <v>0</v>
      </c>
      <c r="Y26" s="124">
        <f t="shared" si="26"/>
        <v>0</v>
      </c>
      <c r="Z26" s="124">
        <f t="shared" si="26"/>
        <v>0</v>
      </c>
      <c r="AA26" s="124">
        <f t="shared" si="26"/>
        <v>0</v>
      </c>
      <c r="AB26" s="124">
        <f t="shared" si="26"/>
        <v>0</v>
      </c>
      <c r="AC26" s="124">
        <f t="shared" si="26"/>
        <v>0</v>
      </c>
      <c r="AD26" s="124">
        <f t="shared" si="26"/>
        <v>0</v>
      </c>
      <c r="AE26" s="124">
        <f t="shared" si="27"/>
        <v>0</v>
      </c>
      <c r="AF26" s="124">
        <f t="shared" si="27"/>
        <v>0</v>
      </c>
      <c r="AG26" s="124">
        <f t="shared" si="27"/>
        <v>0</v>
      </c>
      <c r="AH26" s="124">
        <f t="shared" si="27"/>
        <v>0</v>
      </c>
      <c r="AI26" s="124">
        <f t="shared" si="27"/>
        <v>0</v>
      </c>
      <c r="AJ26" s="124">
        <f t="shared" si="27"/>
        <v>0</v>
      </c>
      <c r="AK26" s="124">
        <f t="shared" si="27"/>
        <v>0</v>
      </c>
      <c r="AL26" s="124">
        <f t="shared" si="27"/>
        <v>0</v>
      </c>
      <c r="AM26" s="124">
        <f t="shared" si="25"/>
        <v>0</v>
      </c>
      <c r="AN26" s="124">
        <f t="shared" si="25"/>
        <v>0</v>
      </c>
      <c r="AO26" s="124">
        <f t="shared" si="25"/>
        <v>0</v>
      </c>
      <c r="AP26" s="124">
        <f t="shared" si="25"/>
        <v>0</v>
      </c>
      <c r="AQ26" s="124">
        <f t="shared" si="25"/>
        <v>0</v>
      </c>
      <c r="AR26" s="124">
        <f t="shared" si="25"/>
        <v>0</v>
      </c>
      <c r="AS26" s="124">
        <f t="shared" si="25"/>
        <v>0</v>
      </c>
      <c r="AT26" s="124">
        <f t="shared" si="25"/>
        <v>0</v>
      </c>
      <c r="AU26" s="124">
        <f t="shared" si="25"/>
        <v>0</v>
      </c>
      <c r="AV26" s="147">
        <f t="shared" si="1"/>
        <v>0</v>
      </c>
    </row>
    <row r="27" spans="1:48" x14ac:dyDescent="0.2">
      <c r="A27" s="114">
        <f t="shared" si="7"/>
        <v>2040</v>
      </c>
      <c r="B27" s="148">
        <f>'QUANTITIES - ALT 2'!L23</f>
        <v>0</v>
      </c>
      <c r="C27" s="148">
        <f>'QUANTITIES - ALT 2'!M23</f>
        <v>0</v>
      </c>
      <c r="D27" s="148">
        <f>'QUANTITIES - ALT 2'!N23</f>
        <v>0</v>
      </c>
      <c r="E27" s="148">
        <f>'QUANTITIES - ALT 2'!O23</f>
        <v>0</v>
      </c>
      <c r="F27" s="149">
        <f t="shared" si="2"/>
        <v>0</v>
      </c>
      <c r="G27" s="134"/>
      <c r="H27" s="113">
        <f t="shared" si="8"/>
        <v>0</v>
      </c>
      <c r="I27" s="111">
        <f t="shared" si="9"/>
        <v>0</v>
      </c>
      <c r="J27" s="111">
        <f t="shared" si="10"/>
        <v>0</v>
      </c>
      <c r="K27" s="111">
        <f t="shared" si="3"/>
        <v>0</v>
      </c>
      <c r="L27" s="117">
        <f t="shared" si="11"/>
        <v>0</v>
      </c>
      <c r="M27" s="104"/>
      <c r="N27" s="124"/>
      <c r="O27" s="124">
        <f t="shared" si="4"/>
        <v>0</v>
      </c>
      <c r="P27" s="124">
        <f t="shared" si="12"/>
        <v>0</v>
      </c>
      <c r="Q27" s="124">
        <f t="shared" si="15"/>
        <v>0</v>
      </c>
      <c r="R27" s="124">
        <f t="shared" si="18"/>
        <v>0</v>
      </c>
      <c r="S27" s="124">
        <f t="shared" si="21"/>
        <v>0</v>
      </c>
      <c r="T27" s="124">
        <f t="shared" si="24"/>
        <v>0</v>
      </c>
      <c r="U27" s="124">
        <f t="shared" si="26"/>
        <v>0</v>
      </c>
      <c r="V27" s="124">
        <f t="shared" si="26"/>
        <v>0</v>
      </c>
      <c r="W27" s="124">
        <f t="shared" si="26"/>
        <v>0</v>
      </c>
      <c r="X27" s="124">
        <f t="shared" si="26"/>
        <v>0</v>
      </c>
      <c r="Y27" s="124">
        <f t="shared" si="26"/>
        <v>0</v>
      </c>
      <c r="Z27" s="124">
        <f t="shared" si="26"/>
        <v>0</v>
      </c>
      <c r="AA27" s="124">
        <f t="shared" si="26"/>
        <v>0</v>
      </c>
      <c r="AB27" s="124">
        <f t="shared" si="26"/>
        <v>0</v>
      </c>
      <c r="AC27" s="124">
        <f t="shared" si="26"/>
        <v>0</v>
      </c>
      <c r="AD27" s="124">
        <f t="shared" si="26"/>
        <v>0</v>
      </c>
      <c r="AE27" s="124">
        <f t="shared" si="27"/>
        <v>0</v>
      </c>
      <c r="AF27" s="124">
        <f t="shared" si="27"/>
        <v>0</v>
      </c>
      <c r="AG27" s="124">
        <f t="shared" si="27"/>
        <v>0</v>
      </c>
      <c r="AH27" s="124">
        <f t="shared" si="27"/>
        <v>0</v>
      </c>
      <c r="AI27" s="124">
        <f t="shared" si="27"/>
        <v>0</v>
      </c>
      <c r="AJ27" s="124">
        <f t="shared" si="27"/>
        <v>0</v>
      </c>
      <c r="AK27" s="124">
        <f t="shared" si="27"/>
        <v>0</v>
      </c>
      <c r="AL27" s="124">
        <f t="shared" si="27"/>
        <v>0</v>
      </c>
      <c r="AM27" s="124">
        <f t="shared" si="25"/>
        <v>0</v>
      </c>
      <c r="AN27" s="124">
        <f t="shared" si="25"/>
        <v>0</v>
      </c>
      <c r="AO27" s="124">
        <f t="shared" si="25"/>
        <v>0</v>
      </c>
      <c r="AP27" s="124">
        <f t="shared" si="25"/>
        <v>0</v>
      </c>
      <c r="AQ27" s="124">
        <f t="shared" si="25"/>
        <v>0</v>
      </c>
      <c r="AR27" s="124">
        <f t="shared" si="25"/>
        <v>0</v>
      </c>
      <c r="AS27" s="124">
        <f t="shared" si="25"/>
        <v>0</v>
      </c>
      <c r="AT27" s="124">
        <f t="shared" si="25"/>
        <v>0</v>
      </c>
      <c r="AU27" s="124">
        <f t="shared" si="25"/>
        <v>0</v>
      </c>
      <c r="AV27" s="147">
        <f t="shared" si="1"/>
        <v>0</v>
      </c>
    </row>
    <row r="28" spans="1:48" x14ac:dyDescent="0.2">
      <c r="A28" s="114">
        <f t="shared" si="7"/>
        <v>2041</v>
      </c>
      <c r="B28" s="148">
        <f>'QUANTITIES - ALT 2'!L24</f>
        <v>0</v>
      </c>
      <c r="C28" s="148">
        <f>'QUANTITIES - ALT 2'!M24</f>
        <v>0</v>
      </c>
      <c r="D28" s="148">
        <f>'QUANTITIES - ALT 2'!N24</f>
        <v>0</v>
      </c>
      <c r="E28" s="148">
        <f>'QUANTITIES - ALT 2'!O24</f>
        <v>0</v>
      </c>
      <c r="F28" s="149">
        <f t="shared" si="2"/>
        <v>0</v>
      </c>
      <c r="G28" s="134"/>
      <c r="H28" s="113">
        <f t="shared" si="8"/>
        <v>0</v>
      </c>
      <c r="I28" s="111">
        <f t="shared" si="9"/>
        <v>0</v>
      </c>
      <c r="J28" s="111">
        <f t="shared" si="10"/>
        <v>0</v>
      </c>
      <c r="K28" s="111">
        <f t="shared" si="3"/>
        <v>0</v>
      </c>
      <c r="L28" s="117">
        <f t="shared" si="11"/>
        <v>0</v>
      </c>
      <c r="M28" s="104"/>
      <c r="N28" s="124"/>
      <c r="O28" s="124">
        <f t="shared" si="4"/>
        <v>0</v>
      </c>
      <c r="P28" s="124">
        <f t="shared" si="12"/>
        <v>0</v>
      </c>
      <c r="Q28" s="124">
        <f t="shared" si="15"/>
        <v>0</v>
      </c>
      <c r="R28" s="124">
        <f t="shared" si="18"/>
        <v>0</v>
      </c>
      <c r="S28" s="124">
        <f t="shared" si="21"/>
        <v>0</v>
      </c>
      <c r="T28" s="124">
        <f t="shared" si="24"/>
        <v>0</v>
      </c>
      <c r="U28" s="124">
        <f t="shared" si="26"/>
        <v>0</v>
      </c>
      <c r="V28" s="124">
        <f t="shared" si="26"/>
        <v>0</v>
      </c>
      <c r="W28" s="124">
        <f t="shared" si="26"/>
        <v>0</v>
      </c>
      <c r="X28" s="124">
        <f t="shared" si="26"/>
        <v>0</v>
      </c>
      <c r="Y28" s="124">
        <f t="shared" si="26"/>
        <v>0</v>
      </c>
      <c r="Z28" s="124">
        <f t="shared" si="26"/>
        <v>0</v>
      </c>
      <c r="AA28" s="124">
        <f t="shared" si="26"/>
        <v>0</v>
      </c>
      <c r="AB28" s="124">
        <f t="shared" si="26"/>
        <v>0</v>
      </c>
      <c r="AC28" s="124">
        <f t="shared" si="26"/>
        <v>0</v>
      </c>
      <c r="AD28" s="124">
        <f t="shared" si="26"/>
        <v>0</v>
      </c>
      <c r="AE28" s="124">
        <f t="shared" si="27"/>
        <v>0</v>
      </c>
      <c r="AF28" s="124">
        <f t="shared" si="27"/>
        <v>0</v>
      </c>
      <c r="AG28" s="124">
        <f t="shared" si="27"/>
        <v>0</v>
      </c>
      <c r="AH28" s="124">
        <f t="shared" si="27"/>
        <v>0</v>
      </c>
      <c r="AI28" s="124">
        <f t="shared" si="27"/>
        <v>0</v>
      </c>
      <c r="AJ28" s="124">
        <f t="shared" si="27"/>
        <v>0</v>
      </c>
      <c r="AK28" s="124">
        <f t="shared" si="27"/>
        <v>0</v>
      </c>
      <c r="AL28" s="124">
        <f t="shared" si="27"/>
        <v>0</v>
      </c>
      <c r="AM28" s="124">
        <f t="shared" si="25"/>
        <v>0</v>
      </c>
      <c r="AN28" s="124">
        <f t="shared" si="25"/>
        <v>0</v>
      </c>
      <c r="AO28" s="124">
        <f t="shared" si="25"/>
        <v>0</v>
      </c>
      <c r="AP28" s="124">
        <f t="shared" si="25"/>
        <v>0</v>
      </c>
      <c r="AQ28" s="124">
        <f t="shared" si="25"/>
        <v>0</v>
      </c>
      <c r="AR28" s="124">
        <f t="shared" si="25"/>
        <v>0</v>
      </c>
      <c r="AS28" s="124">
        <f t="shared" si="25"/>
        <v>0</v>
      </c>
      <c r="AT28" s="124">
        <f t="shared" si="25"/>
        <v>0</v>
      </c>
      <c r="AU28" s="124">
        <f t="shared" si="25"/>
        <v>0</v>
      </c>
      <c r="AV28" s="124">
        <f t="shared" ref="AV28:AV46" si="28">IF($A28=AV$7,$A$4*$B28+$B$4*$C28+$C$4*$D28+$D$4*$E28,IF($A28+$H$3=AV$7,$A$4*$B28+$B$4*$C28+$C$4*$D28+$D$4*$E28,0))</f>
        <v>0</v>
      </c>
    </row>
    <row r="29" spans="1:48" x14ac:dyDescent="0.2">
      <c r="A29" s="114">
        <f t="shared" si="7"/>
        <v>2042</v>
      </c>
      <c r="B29" s="148">
        <f>'QUANTITIES - ALT 2'!L25</f>
        <v>0</v>
      </c>
      <c r="C29" s="148">
        <f>'QUANTITIES - ALT 2'!M25</f>
        <v>0</v>
      </c>
      <c r="D29" s="148">
        <f>'QUANTITIES - ALT 2'!N25</f>
        <v>0</v>
      </c>
      <c r="E29" s="148">
        <f>'QUANTITIES - ALT 2'!O25</f>
        <v>0</v>
      </c>
      <c r="F29" s="149">
        <f t="shared" si="2"/>
        <v>0</v>
      </c>
      <c r="G29" s="134"/>
      <c r="H29" s="113">
        <f t="shared" si="8"/>
        <v>0</v>
      </c>
      <c r="I29" s="111">
        <f t="shared" si="9"/>
        <v>0</v>
      </c>
      <c r="J29" s="111">
        <f t="shared" si="10"/>
        <v>0</v>
      </c>
      <c r="K29" s="111">
        <f t="shared" si="3"/>
        <v>0</v>
      </c>
      <c r="L29" s="117">
        <f t="shared" si="11"/>
        <v>0</v>
      </c>
      <c r="M29" s="104"/>
      <c r="N29" s="124"/>
      <c r="O29" s="124">
        <f t="shared" si="4"/>
        <v>0</v>
      </c>
      <c r="P29" s="124">
        <f t="shared" si="12"/>
        <v>0</v>
      </c>
      <c r="Q29" s="124">
        <f t="shared" si="15"/>
        <v>0</v>
      </c>
      <c r="R29" s="124">
        <f t="shared" si="18"/>
        <v>0</v>
      </c>
      <c r="S29" s="124">
        <f t="shared" si="21"/>
        <v>0</v>
      </c>
      <c r="T29" s="124">
        <f t="shared" si="24"/>
        <v>0</v>
      </c>
      <c r="U29" s="124">
        <f t="shared" si="26"/>
        <v>0</v>
      </c>
      <c r="V29" s="124">
        <f t="shared" si="26"/>
        <v>0</v>
      </c>
      <c r="W29" s="124">
        <f t="shared" si="26"/>
        <v>0</v>
      </c>
      <c r="X29" s="124">
        <f t="shared" si="26"/>
        <v>0</v>
      </c>
      <c r="Y29" s="124">
        <f t="shared" si="26"/>
        <v>0</v>
      </c>
      <c r="Z29" s="124">
        <f t="shared" si="26"/>
        <v>0</v>
      </c>
      <c r="AA29" s="124">
        <f t="shared" si="26"/>
        <v>0</v>
      </c>
      <c r="AB29" s="124">
        <f t="shared" si="26"/>
        <v>0</v>
      </c>
      <c r="AC29" s="124">
        <f t="shared" si="26"/>
        <v>0</v>
      </c>
      <c r="AD29" s="124">
        <f t="shared" si="26"/>
        <v>0</v>
      </c>
      <c r="AE29" s="124">
        <f t="shared" si="27"/>
        <v>0</v>
      </c>
      <c r="AF29" s="124">
        <f t="shared" si="27"/>
        <v>0</v>
      </c>
      <c r="AG29" s="124">
        <f t="shared" si="27"/>
        <v>0</v>
      </c>
      <c r="AH29" s="124">
        <f t="shared" si="27"/>
        <v>0</v>
      </c>
      <c r="AI29" s="124">
        <f t="shared" si="27"/>
        <v>0</v>
      </c>
      <c r="AJ29" s="124">
        <f t="shared" si="27"/>
        <v>0</v>
      </c>
      <c r="AK29" s="124">
        <f t="shared" si="27"/>
        <v>0</v>
      </c>
      <c r="AL29" s="124">
        <f t="shared" si="27"/>
        <v>0</v>
      </c>
      <c r="AM29" s="124">
        <f t="shared" si="25"/>
        <v>0</v>
      </c>
      <c r="AN29" s="124">
        <f t="shared" si="25"/>
        <v>0</v>
      </c>
      <c r="AO29" s="124">
        <f t="shared" si="25"/>
        <v>0</v>
      </c>
      <c r="AP29" s="124">
        <f t="shared" si="25"/>
        <v>0</v>
      </c>
      <c r="AQ29" s="124">
        <f t="shared" si="25"/>
        <v>0</v>
      </c>
      <c r="AR29" s="124">
        <f t="shared" si="25"/>
        <v>0</v>
      </c>
      <c r="AS29" s="124">
        <f t="shared" si="25"/>
        <v>0</v>
      </c>
      <c r="AT29" s="124">
        <f t="shared" si="25"/>
        <v>0</v>
      </c>
      <c r="AU29" s="124">
        <f t="shared" si="25"/>
        <v>0</v>
      </c>
      <c r="AV29" s="124">
        <f t="shared" si="28"/>
        <v>0</v>
      </c>
    </row>
    <row r="30" spans="1:48" x14ac:dyDescent="0.2">
      <c r="A30" s="114">
        <f t="shared" si="7"/>
        <v>2043</v>
      </c>
      <c r="B30" s="148">
        <f>'QUANTITIES - ALT 2'!L26</f>
        <v>0</v>
      </c>
      <c r="C30" s="148">
        <f>'QUANTITIES - ALT 2'!M26</f>
        <v>0</v>
      </c>
      <c r="D30" s="148">
        <f>'QUANTITIES - ALT 2'!N26</f>
        <v>0</v>
      </c>
      <c r="E30" s="148">
        <f>'QUANTITIES - ALT 2'!O26</f>
        <v>0</v>
      </c>
      <c r="F30" s="149">
        <f t="shared" si="2"/>
        <v>0</v>
      </c>
      <c r="G30" s="134"/>
      <c r="H30" s="113">
        <f t="shared" si="8"/>
        <v>0</v>
      </c>
      <c r="I30" s="111">
        <f t="shared" si="9"/>
        <v>0</v>
      </c>
      <c r="J30" s="111">
        <f t="shared" si="10"/>
        <v>0</v>
      </c>
      <c r="K30" s="111">
        <f t="shared" si="3"/>
        <v>0</v>
      </c>
      <c r="L30" s="117">
        <f t="shared" si="11"/>
        <v>0</v>
      </c>
      <c r="M30" s="104"/>
      <c r="N30" s="124"/>
      <c r="O30" s="124">
        <f t="shared" si="4"/>
        <v>0</v>
      </c>
      <c r="P30" s="124">
        <f t="shared" si="12"/>
        <v>0</v>
      </c>
      <c r="Q30" s="124">
        <f t="shared" si="15"/>
        <v>0</v>
      </c>
      <c r="R30" s="124">
        <f t="shared" si="18"/>
        <v>0</v>
      </c>
      <c r="S30" s="124">
        <f t="shared" si="21"/>
        <v>0</v>
      </c>
      <c r="T30" s="124">
        <f t="shared" si="24"/>
        <v>0</v>
      </c>
      <c r="U30" s="124">
        <f t="shared" si="26"/>
        <v>0</v>
      </c>
      <c r="V30" s="124">
        <f t="shared" si="26"/>
        <v>0</v>
      </c>
      <c r="W30" s="124">
        <f t="shared" si="26"/>
        <v>0</v>
      </c>
      <c r="X30" s="124">
        <f t="shared" si="26"/>
        <v>0</v>
      </c>
      <c r="Y30" s="124">
        <f t="shared" si="26"/>
        <v>0</v>
      </c>
      <c r="Z30" s="124">
        <f t="shared" si="26"/>
        <v>0</v>
      </c>
      <c r="AA30" s="124">
        <f t="shared" si="26"/>
        <v>0</v>
      </c>
      <c r="AB30" s="124">
        <f t="shared" si="26"/>
        <v>0</v>
      </c>
      <c r="AC30" s="124">
        <f t="shared" si="26"/>
        <v>0</v>
      </c>
      <c r="AD30" s="124">
        <f t="shared" si="26"/>
        <v>0</v>
      </c>
      <c r="AE30" s="124">
        <f t="shared" si="27"/>
        <v>0</v>
      </c>
      <c r="AF30" s="124">
        <f t="shared" si="27"/>
        <v>0</v>
      </c>
      <c r="AG30" s="124">
        <f t="shared" si="27"/>
        <v>0</v>
      </c>
      <c r="AH30" s="124">
        <f t="shared" si="27"/>
        <v>0</v>
      </c>
      <c r="AI30" s="124">
        <f t="shared" si="27"/>
        <v>0</v>
      </c>
      <c r="AJ30" s="124">
        <f t="shared" si="27"/>
        <v>0</v>
      </c>
      <c r="AK30" s="124">
        <f t="shared" si="27"/>
        <v>0</v>
      </c>
      <c r="AL30" s="124">
        <f t="shared" si="27"/>
        <v>0</v>
      </c>
      <c r="AM30" s="124">
        <f t="shared" si="25"/>
        <v>0</v>
      </c>
      <c r="AN30" s="124">
        <f t="shared" si="25"/>
        <v>0</v>
      </c>
      <c r="AO30" s="124">
        <f t="shared" si="25"/>
        <v>0</v>
      </c>
      <c r="AP30" s="124">
        <f t="shared" si="25"/>
        <v>0</v>
      </c>
      <c r="AQ30" s="124">
        <f t="shared" si="25"/>
        <v>0</v>
      </c>
      <c r="AR30" s="124">
        <f t="shared" si="25"/>
        <v>0</v>
      </c>
      <c r="AS30" s="124">
        <f t="shared" si="25"/>
        <v>0</v>
      </c>
      <c r="AT30" s="124">
        <f t="shared" si="25"/>
        <v>0</v>
      </c>
      <c r="AU30" s="124">
        <f t="shared" si="25"/>
        <v>0</v>
      </c>
      <c r="AV30" s="124">
        <f t="shared" si="28"/>
        <v>0</v>
      </c>
    </row>
    <row r="31" spans="1:48" x14ac:dyDescent="0.2">
      <c r="A31" s="114">
        <f t="shared" si="7"/>
        <v>2044</v>
      </c>
      <c r="B31" s="148">
        <f>'QUANTITIES - ALT 2'!L27</f>
        <v>0</v>
      </c>
      <c r="C31" s="148">
        <f>'QUANTITIES - ALT 2'!M27</f>
        <v>0</v>
      </c>
      <c r="D31" s="148">
        <f>'QUANTITIES - ALT 2'!N27</f>
        <v>0</v>
      </c>
      <c r="E31" s="148">
        <f>'QUANTITIES - ALT 2'!O27</f>
        <v>0</v>
      </c>
      <c r="F31" s="149">
        <f t="shared" si="2"/>
        <v>0</v>
      </c>
      <c r="G31" s="134"/>
      <c r="H31" s="113">
        <f t="shared" si="8"/>
        <v>0</v>
      </c>
      <c r="I31" s="111">
        <f t="shared" si="9"/>
        <v>0</v>
      </c>
      <c r="J31" s="111">
        <f t="shared" si="10"/>
        <v>0</v>
      </c>
      <c r="K31" s="111">
        <f t="shared" si="3"/>
        <v>0</v>
      </c>
      <c r="L31" s="117">
        <f t="shared" si="11"/>
        <v>0</v>
      </c>
      <c r="M31" s="104"/>
      <c r="N31" s="124"/>
      <c r="O31" s="124">
        <f t="shared" si="4"/>
        <v>0</v>
      </c>
      <c r="P31" s="124">
        <f t="shared" si="12"/>
        <v>0</v>
      </c>
      <c r="Q31" s="124">
        <f t="shared" si="15"/>
        <v>0</v>
      </c>
      <c r="R31" s="124">
        <f t="shared" si="18"/>
        <v>0</v>
      </c>
      <c r="S31" s="124">
        <f t="shared" si="21"/>
        <v>0</v>
      </c>
      <c r="T31" s="124">
        <f t="shared" si="24"/>
        <v>0</v>
      </c>
      <c r="U31" s="124">
        <f t="shared" si="26"/>
        <v>0</v>
      </c>
      <c r="V31" s="124">
        <f t="shared" si="26"/>
        <v>0</v>
      </c>
      <c r="W31" s="124">
        <f t="shared" si="26"/>
        <v>0</v>
      </c>
      <c r="X31" s="124">
        <f t="shared" si="26"/>
        <v>0</v>
      </c>
      <c r="Y31" s="124">
        <f t="shared" si="26"/>
        <v>0</v>
      </c>
      <c r="Z31" s="124">
        <f t="shared" si="26"/>
        <v>0</v>
      </c>
      <c r="AA31" s="124">
        <f t="shared" si="26"/>
        <v>0</v>
      </c>
      <c r="AB31" s="124">
        <f t="shared" si="26"/>
        <v>0</v>
      </c>
      <c r="AC31" s="124">
        <f t="shared" si="26"/>
        <v>0</v>
      </c>
      <c r="AD31" s="124">
        <f t="shared" si="26"/>
        <v>0</v>
      </c>
      <c r="AE31" s="124">
        <f t="shared" si="27"/>
        <v>0</v>
      </c>
      <c r="AF31" s="124">
        <f t="shared" si="27"/>
        <v>0</v>
      </c>
      <c r="AG31" s="124">
        <f t="shared" si="27"/>
        <v>0</v>
      </c>
      <c r="AH31" s="124">
        <f t="shared" si="27"/>
        <v>0</v>
      </c>
      <c r="AI31" s="124">
        <f t="shared" si="27"/>
        <v>0</v>
      </c>
      <c r="AJ31" s="124">
        <f t="shared" si="27"/>
        <v>0</v>
      </c>
      <c r="AK31" s="124">
        <f t="shared" si="27"/>
        <v>0</v>
      </c>
      <c r="AL31" s="124">
        <f t="shared" si="27"/>
        <v>0</v>
      </c>
      <c r="AM31" s="124">
        <f t="shared" si="25"/>
        <v>0</v>
      </c>
      <c r="AN31" s="124">
        <f t="shared" si="25"/>
        <v>0</v>
      </c>
      <c r="AO31" s="124">
        <f t="shared" si="25"/>
        <v>0</v>
      </c>
      <c r="AP31" s="124">
        <f t="shared" si="25"/>
        <v>0</v>
      </c>
      <c r="AQ31" s="124">
        <f t="shared" si="25"/>
        <v>0</v>
      </c>
      <c r="AR31" s="124">
        <f t="shared" si="25"/>
        <v>0</v>
      </c>
      <c r="AS31" s="124">
        <f t="shared" si="25"/>
        <v>0</v>
      </c>
      <c r="AT31" s="124">
        <f t="shared" si="25"/>
        <v>0</v>
      </c>
      <c r="AU31" s="124">
        <f t="shared" si="25"/>
        <v>0</v>
      </c>
      <c r="AV31" s="124">
        <f t="shared" si="28"/>
        <v>0</v>
      </c>
    </row>
    <row r="32" spans="1:48" x14ac:dyDescent="0.2">
      <c r="A32" s="114">
        <f t="shared" si="7"/>
        <v>2045</v>
      </c>
      <c r="B32" s="148">
        <f>'QUANTITIES - ALT 2'!L28</f>
        <v>0</v>
      </c>
      <c r="C32" s="148">
        <f>'QUANTITIES - ALT 2'!M28</f>
        <v>0</v>
      </c>
      <c r="D32" s="148">
        <f>'QUANTITIES - ALT 2'!N28</f>
        <v>0</v>
      </c>
      <c r="E32" s="148">
        <f>'QUANTITIES - ALT 2'!O28</f>
        <v>0</v>
      </c>
      <c r="F32" s="149">
        <f t="shared" si="2"/>
        <v>0</v>
      </c>
      <c r="G32" s="134"/>
      <c r="H32" s="113">
        <f t="shared" si="8"/>
        <v>0</v>
      </c>
      <c r="I32" s="111">
        <f t="shared" si="9"/>
        <v>0</v>
      </c>
      <c r="J32" s="111">
        <f t="shared" si="10"/>
        <v>0</v>
      </c>
      <c r="K32" s="111">
        <f t="shared" si="3"/>
        <v>0</v>
      </c>
      <c r="L32" s="117">
        <f t="shared" si="11"/>
        <v>0</v>
      </c>
      <c r="M32" s="104"/>
      <c r="N32" s="124"/>
      <c r="O32" s="124">
        <f t="shared" si="4"/>
        <v>0</v>
      </c>
      <c r="P32" s="124">
        <f t="shared" si="12"/>
        <v>0</v>
      </c>
      <c r="Q32" s="124">
        <f t="shared" si="15"/>
        <v>0</v>
      </c>
      <c r="R32" s="124">
        <f t="shared" si="18"/>
        <v>0</v>
      </c>
      <c r="S32" s="124">
        <f t="shared" si="21"/>
        <v>0</v>
      </c>
      <c r="T32" s="124">
        <f t="shared" si="24"/>
        <v>0</v>
      </c>
      <c r="U32" s="124">
        <f t="shared" si="26"/>
        <v>0</v>
      </c>
      <c r="V32" s="124">
        <f t="shared" si="26"/>
        <v>0</v>
      </c>
      <c r="W32" s="124">
        <f t="shared" si="26"/>
        <v>0</v>
      </c>
      <c r="X32" s="124">
        <f t="shared" si="26"/>
        <v>0</v>
      </c>
      <c r="Y32" s="124">
        <f t="shared" si="26"/>
        <v>0</v>
      </c>
      <c r="Z32" s="124">
        <f t="shared" si="26"/>
        <v>0</v>
      </c>
      <c r="AA32" s="124">
        <f t="shared" si="26"/>
        <v>0</v>
      </c>
      <c r="AB32" s="124">
        <f t="shared" si="26"/>
        <v>0</v>
      </c>
      <c r="AC32" s="124">
        <f t="shared" si="26"/>
        <v>0</v>
      </c>
      <c r="AD32" s="124">
        <f t="shared" si="26"/>
        <v>0</v>
      </c>
      <c r="AE32" s="124">
        <f t="shared" si="27"/>
        <v>0</v>
      </c>
      <c r="AF32" s="124">
        <f t="shared" si="27"/>
        <v>0</v>
      </c>
      <c r="AG32" s="124">
        <f t="shared" si="27"/>
        <v>0</v>
      </c>
      <c r="AH32" s="124">
        <f t="shared" si="27"/>
        <v>0</v>
      </c>
      <c r="AI32" s="124">
        <f t="shared" si="27"/>
        <v>0</v>
      </c>
      <c r="AJ32" s="124">
        <f t="shared" si="27"/>
        <v>0</v>
      </c>
      <c r="AK32" s="124">
        <f t="shared" si="27"/>
        <v>0</v>
      </c>
      <c r="AL32" s="124">
        <f t="shared" si="27"/>
        <v>0</v>
      </c>
      <c r="AM32" s="124">
        <f t="shared" si="25"/>
        <v>0</v>
      </c>
      <c r="AN32" s="124">
        <f t="shared" si="25"/>
        <v>0</v>
      </c>
      <c r="AO32" s="124">
        <f t="shared" si="25"/>
        <v>0</v>
      </c>
      <c r="AP32" s="124">
        <f t="shared" si="25"/>
        <v>0</v>
      </c>
      <c r="AQ32" s="124">
        <f t="shared" si="25"/>
        <v>0</v>
      </c>
      <c r="AR32" s="124">
        <f t="shared" si="25"/>
        <v>0</v>
      </c>
      <c r="AS32" s="124">
        <f t="shared" si="25"/>
        <v>0</v>
      </c>
      <c r="AT32" s="124">
        <f t="shared" si="25"/>
        <v>0</v>
      </c>
      <c r="AU32" s="124">
        <f t="shared" si="25"/>
        <v>0</v>
      </c>
      <c r="AV32" s="124">
        <f t="shared" si="28"/>
        <v>0</v>
      </c>
    </row>
    <row r="33" spans="1:48" x14ac:dyDescent="0.2">
      <c r="A33" s="114">
        <f t="shared" si="7"/>
        <v>2046</v>
      </c>
      <c r="B33" s="148">
        <f>'QUANTITIES - ALT 2'!L29</f>
        <v>0</v>
      </c>
      <c r="C33" s="148">
        <f>'QUANTITIES - ALT 2'!M29</f>
        <v>0</v>
      </c>
      <c r="D33" s="148">
        <f>'QUANTITIES - ALT 2'!N29</f>
        <v>0</v>
      </c>
      <c r="E33" s="148">
        <f>'QUANTITIES - ALT 2'!O29</f>
        <v>0</v>
      </c>
      <c r="F33" s="149">
        <f t="shared" si="2"/>
        <v>0</v>
      </c>
      <c r="G33" s="134"/>
      <c r="H33" s="113">
        <f t="shared" si="8"/>
        <v>0</v>
      </c>
      <c r="I33" s="111">
        <f t="shared" si="9"/>
        <v>0</v>
      </c>
      <c r="J33" s="111">
        <f t="shared" si="10"/>
        <v>0</v>
      </c>
      <c r="K33" s="111">
        <f t="shared" si="3"/>
        <v>0</v>
      </c>
      <c r="L33" s="117">
        <f t="shared" si="11"/>
        <v>0</v>
      </c>
      <c r="M33" s="104"/>
      <c r="N33" s="124"/>
      <c r="O33" s="124">
        <f t="shared" si="4"/>
        <v>0</v>
      </c>
      <c r="P33" s="124">
        <f t="shared" si="12"/>
        <v>0</v>
      </c>
      <c r="Q33" s="124">
        <f t="shared" si="15"/>
        <v>0</v>
      </c>
      <c r="R33" s="124">
        <f t="shared" si="18"/>
        <v>0</v>
      </c>
      <c r="S33" s="124">
        <f t="shared" si="21"/>
        <v>0</v>
      </c>
      <c r="T33" s="124">
        <f t="shared" si="24"/>
        <v>0</v>
      </c>
      <c r="U33" s="124">
        <f t="shared" si="26"/>
        <v>0</v>
      </c>
      <c r="V33" s="124">
        <f t="shared" si="26"/>
        <v>0</v>
      </c>
      <c r="W33" s="124">
        <f t="shared" si="26"/>
        <v>0</v>
      </c>
      <c r="X33" s="124">
        <f t="shared" si="26"/>
        <v>0</v>
      </c>
      <c r="Y33" s="124">
        <f t="shared" si="26"/>
        <v>0</v>
      </c>
      <c r="Z33" s="124">
        <f t="shared" si="26"/>
        <v>0</v>
      </c>
      <c r="AA33" s="124">
        <f t="shared" si="26"/>
        <v>0</v>
      </c>
      <c r="AB33" s="124">
        <f t="shared" si="26"/>
        <v>0</v>
      </c>
      <c r="AC33" s="124">
        <f t="shared" si="26"/>
        <v>0</v>
      </c>
      <c r="AD33" s="124">
        <f t="shared" si="26"/>
        <v>0</v>
      </c>
      <c r="AE33" s="124">
        <f t="shared" si="27"/>
        <v>0</v>
      </c>
      <c r="AF33" s="124">
        <f t="shared" si="27"/>
        <v>0</v>
      </c>
      <c r="AG33" s="124">
        <f t="shared" si="27"/>
        <v>0</v>
      </c>
      <c r="AH33" s="124">
        <f t="shared" si="27"/>
        <v>0</v>
      </c>
      <c r="AI33" s="124">
        <f t="shared" si="27"/>
        <v>0</v>
      </c>
      <c r="AJ33" s="124">
        <f t="shared" si="27"/>
        <v>0</v>
      </c>
      <c r="AK33" s="124">
        <f t="shared" si="27"/>
        <v>0</v>
      </c>
      <c r="AL33" s="124">
        <f t="shared" si="27"/>
        <v>0</v>
      </c>
      <c r="AM33" s="124">
        <f t="shared" ref="AM33:AU46" si="29">IF($A33=AM$7,AM$50*$B33+AM$51*$C33+AM$52*$D33+AM$53*$E33,IF($A33+$H$3=AM$7,$A$5*$B33*AM$3+$B$5*$C33*AM$3+$C$5*$D33*AM$3+$D$5*$E33*AM$3,IF($A33+$H$3*2=AM$7,$A$5*$B33*AM$3+$B$5*$C33*AM$3+$C$5*$D33*AM$3+$D$5*$E33*AM$3,IF($A33+$H$3*3=AM$7,$A$5*$B33*AM$3+$B$5*$C33*AM$3+$C$5*$D33*AM$3+$D$5*$E33*AM$3,IF($A33+$H$3*4=AM$7,$A$5*$B33*AM$3+$B$5*$C33*AM$3+$C$5*$D33*AM$3+$D$5*$E33*AM$3,IF($A33+$H$3*5=AM$7,$A$5*$B33*AM$3+$B$5*$C33*AM$3+$C$5*$D33*AM$3+$D$5*$E33*AM$3,IF($A33+$H$3*6=AM$7,$A$5*$B33*AM$3+$B$5*$C33*AM$3+$C$5*$D33*AM$3+$D$5*$E33*AM$3,IF($A33+$H$3*7=AM$7,$A$5*$B33*AM$3+$B$5*$C33*AM$3+$C$5*$D33*AM$3+$D$5*$E33*AM$3,IF($A33+$H$3*8=AM$7,$A$5*$B33*AM$3+$B$5*$C33*AM$3+$C$5*$D33*AM$3+$D$5*$E33*AM$3,IF($A33+$H$3*9=AM$7,$A$5*$B33*AM$3+$B$5*$C33*AM$3+$C$5*$D33*AM$3+$D$5*$E33*AM$3,IF($A33+$H$3*10=AM$7,$A$5*$B33*AM$3+$B$5*$C33*AM$3+$C$5*$D33*AM$3+$D$5*$E33*AM$3,IF($A33+$H$3*11=AM$7,AM$56*$B33*AM$3+AM$57*$C33*AM$3+AM$58*$D33*AM$3+AM$59*$E33*AM$3,IF($A33+$H$3*12=AM$7,AM$56*$B33*AM$3+AM$57*$C33*AM$3+AM$58*$D33*AM$3+AM$59*$E33*AM$3,IF($A33+$H$3*13=AM$7,AM$56*$B33*AM$3+AM$57*$C33*AM$3+AM$58*$D33*AM$3+AM$59*$E33*AM$3,IF($A33+$H$3*14=AM$7,AM$56*$B33*AM$3+AM$57*$C33*AM$3+AM$58*$D33*AM$3+AM$59*$E33*AM$3,IF($A33+$H$3*15=AM$7,AM$56*$B33*AM$3+AM$57*$C33*AM$3+AM$58*$D33*AM$3+AM$59*$E33*AM$3,IF($A33+$H$3*16=AM$7,AM$61*$B33*AM$3+AM$62*$C33*AM$3+AM$63*$D33*AM$3+AM$64*$E33*AM$3,IF($A33+$H$3*17=AM$7,AM$61*$B33*AM$3+AM$62*$C33*AM$3+AM$63*$D33*AM$3+AM$64*$E33*AM$3,IF($A33+$H$3*18=AM$7,AM$61*$B33*AM$3+AM$62*$C33*AM$3+AM$63*$D33*AM$3+AM$64*$E33*AM$3,IF($A33+$H$3*19=AM$7,AM$61*$B33*AM$3+AM$62*$C33*AM$3+AM$63*$D33*AM$3+AM$64*$E33*AM$3,IF($A33+$H$3*20=AM$7,AM$61*$B33*AM$3+AM$62*$C33*AM$3+AM$63*$D33*AM$3+AM$64*$E33*AM$3,IF($A33+$H$3*21=AM$7,AM$50*$B33*AM$3+AM$51*$C33*AM$3+AM$52*$D33*AM$3+AM$53*$E33*AM$3,IF($A33+$H$3*22=AM$7,AM$50*$B33*AM$3+AM$51*$C33*AM$3+AM$52*$D33*AM$3+AM$53*$E33*AM$3,IF($A33+$H$3*23=AM$7,AM$50*$B33*AM$3+AM$51*$C33*AM$3+AM$52*$D33*AM$3+AM$53*$E33*AM$3,IF($A33+$H$3*24=AM$7,AM$50*$B33*AM$3+AM$51*$C33*AM$3+AM$52*$D33*AM$3+AM$53*$E33*AM$3,IF($A33+$H$3*25=AM$7,AM$50*$B33*AM$3+AM$51*$C33*AM$3+AM$52*$D33*AM$3+AM$53*$E33*AM$3,IF($A33+$H$3*26=AM$7,AM$50*$B33*AM$3+AM$51*$C33*AM$3+AM$52*$D33*AM$3+AM$53*$E33*AM$3,IF($A33+$H$3*27=AM$7,AM$50*$B33*AM$3+AM$51*$C33*AM$3+AM$52*$D33*AM$3+AM$53*$E33*AM$3,IF($A33+$H$3*28=AM$7,AM$50*$B33*AM$3+AM$51*$C33*AM$3+AM$52*$D33*AM$3+AM$53*$E33*AM$3,IF($A33+$H$3*29=AM$7,AM$50*$B33*AM$3+AM$51*$C33*AM$3+AM$52*$D33*AM$3+AM$53*$E33*AM$3,IF($A33+$H$3*30=AM$7,AM$50*$B33*AM$3+AM$51*$C33*AM$3+AM$52*$D33*AM$3+AM$53*$E33*AM$3,IF($A33+$H$3*31=AM$7,AM$50*$B33*AM$3+AM$51*$C33*AM$3+AM$52*$D33*AM$3+AM$53*$E33*AM$3,IF($A33+$H$3*32=AM$7,AM$50*$B33*AM$3+AM$51*$C33*AM$3+AM$52*$D33*AM$3+AM$53*$E33*AM$3,IF($A33+$H$3*33=AM$7,AM$50*$B33*AM$3+AM$51*$C33*AM$3+AM$52*$D33*AM$3+AM$53*$E33*AM$3,IF($A33+$H$3*34=AM$7,AM$50*$B33*AM$3+AM$51*$C33*AM$3+AM$52*$D33*AM$3+AM$53*$E33*AM$3,IF($A33+$H$3*35=AM$7,AM$50*$B33*AM$3+AM$51*$C33*AM$3+AM$52*$D33*AM$3+AM$53*$E33*AM$3,IF($A33+$H$3*36=AM$7,AM$50*$B33*AM$3+AM$51*$C33*AM$3+AM$52*$D33*AM$3+AM$53*$E33*AM$3,IF($A33+$H$3*37=AM$7,AM$50*$B33*AM$3+AM$51*$C33*AM$3+AM$52*$D33*AM$3+AM$53*$E33*AM$3,IF($A33+$H$3*38=AM$7,AM$50*$B33*AM$3+AM$51*$C33*AM$3+AM$52*$D33*AM$3+AM$53*$E33*AM$3,IF($A33+$H$3*39=AM$7,AM$50*$B33*AM$3+AM$51*$C33*AM$3+AM$52*$D33*AM$3+AM$53*$E33*AM$3,IF($A33+$H$3*40=AM$7,AM$50*$B33*AM$3+AM$51*$C33*AM$3+AM$52*$D33*AM$3+AM$53*$E33*AM$3,0)))))))))))))))))))))))))))))))))))))))))</f>
        <v>0</v>
      </c>
      <c r="AN33" s="124">
        <f t="shared" si="29"/>
        <v>0</v>
      </c>
      <c r="AO33" s="124">
        <f t="shared" si="29"/>
        <v>0</v>
      </c>
      <c r="AP33" s="124">
        <f t="shared" si="29"/>
        <v>0</v>
      </c>
      <c r="AQ33" s="124">
        <f t="shared" si="29"/>
        <v>0</v>
      </c>
      <c r="AR33" s="124">
        <f t="shared" si="29"/>
        <v>0</v>
      </c>
      <c r="AS33" s="124">
        <f t="shared" si="29"/>
        <v>0</v>
      </c>
      <c r="AT33" s="124">
        <f t="shared" si="29"/>
        <v>0</v>
      </c>
      <c r="AU33" s="124">
        <f t="shared" si="29"/>
        <v>0</v>
      </c>
      <c r="AV33" s="124">
        <f t="shared" si="28"/>
        <v>0</v>
      </c>
    </row>
    <row r="34" spans="1:48" x14ac:dyDescent="0.2">
      <c r="A34" s="114">
        <f t="shared" si="7"/>
        <v>2047</v>
      </c>
      <c r="B34" s="148">
        <f>'QUANTITIES - ALT 2'!L30</f>
        <v>0</v>
      </c>
      <c r="C34" s="148">
        <f>'QUANTITIES - ALT 2'!M30</f>
        <v>0</v>
      </c>
      <c r="D34" s="148">
        <f>'QUANTITIES - ALT 2'!N30</f>
        <v>0</v>
      </c>
      <c r="E34" s="148">
        <f>'QUANTITIES - ALT 2'!O30</f>
        <v>0</v>
      </c>
      <c r="F34" s="149">
        <f t="shared" si="2"/>
        <v>0</v>
      </c>
      <c r="G34" s="134"/>
      <c r="H34" s="113">
        <f t="shared" si="8"/>
        <v>0</v>
      </c>
      <c r="I34" s="111">
        <f t="shared" si="9"/>
        <v>0</v>
      </c>
      <c r="J34" s="111">
        <f t="shared" si="10"/>
        <v>0</v>
      </c>
      <c r="K34" s="111">
        <f t="shared" si="3"/>
        <v>0</v>
      </c>
      <c r="L34" s="117">
        <f t="shared" si="11"/>
        <v>0</v>
      </c>
      <c r="M34" s="104"/>
      <c r="N34" s="124"/>
      <c r="O34" s="124">
        <f t="shared" si="4"/>
        <v>0</v>
      </c>
      <c r="P34" s="124">
        <f t="shared" si="12"/>
        <v>0</v>
      </c>
      <c r="Q34" s="124">
        <f t="shared" si="15"/>
        <v>0</v>
      </c>
      <c r="R34" s="124">
        <f t="shared" si="18"/>
        <v>0</v>
      </c>
      <c r="S34" s="124">
        <f t="shared" si="21"/>
        <v>0</v>
      </c>
      <c r="T34" s="124">
        <f t="shared" si="24"/>
        <v>0</v>
      </c>
      <c r="U34" s="124">
        <f t="shared" ref="U34:AD46" si="30">IF($A34=U$7,U$50*$B34+U$51*$C34+U$52*$D34+U$53*$E34,IF($A34+$H$3=U$7,$A$5*$B34*U$3+$B$5*$C34*U$3+$C$5*$D34*U$3+$D$5*$E34*U$3,IF($A34+$H$3*2=U$7,$A$5*$B34*U$3+$B$5*$C34*U$3+$C$5*$D34*U$3+$D$5*$E34*U$3,IF($A34+$H$3*3=U$7,$A$5*$B34*U$3+$B$5*$C34*U$3+$C$5*$D34*U$3+$D$5*$E34*U$3,IF($A34+$H$3*4=U$7,$A$5*$B34*U$3+$B$5*$C34*U$3+$C$5*$D34*U$3+$D$5*$E34*U$3,IF($A34+$H$3*5=U$7,$A$5*$B34*U$3+$B$5*$C34*U$3+$C$5*$D34*U$3+$D$5*$E34*U$3,IF($A34+$H$3*6=U$7,$A$5*$B34*U$3+$B$5*$C34*U$3+$C$5*$D34*U$3+$D$5*$E34*U$3,IF($A34+$H$3*7=U$7,$A$5*$B34*U$3+$B$5*$C34*U$3+$C$5*$D34*U$3+$D$5*$E34*U$3,IF($A34+$H$3*8=U$7,$A$5*$B34*U$3+$B$5*$C34*U$3+$C$5*$D34*U$3+$D$5*$E34*U$3,IF($A34+$H$3*9=U$7,$A$5*$B34*U$3+$B$5*$C34*U$3+$C$5*$D34*U$3+$D$5*$E34*U$3,IF($A34+$H$3*10=U$7,$A$5*$B34*U$3+$B$5*$C34*U$3+$C$5*$D34*U$3+$D$5*$E34*U$3,IF($A34+$H$3*11=U$7,U$56*$B34*U$3+U$57*$C34*U$3+U$58*$D34*U$3+U$59*$E34*U$3,IF($A34+$H$3*12=U$7,U$56*$B34*U$3+U$57*$C34*U$3+U$58*$D34*U$3+U$59*$E34*U$3,IF($A34+$H$3*13=U$7,U$56*$B34*U$3+U$57*$C34*U$3+U$58*$D34*U$3+U$59*$E34*U$3,IF($A34+$H$3*14=U$7,U$56*$B34*U$3+U$57*$C34*U$3+U$58*$D34*U$3+U$59*$E34*U$3,IF($A34+$H$3*15=U$7,U$56*$B34*U$3+U$57*$C34*U$3+U$58*$D34*U$3+U$59*$E34*U$3,IF($A34+$H$3*16=U$7,U$61*$B34*U$3+U$62*$C34*U$3+U$63*$D34*U$3+U$64*$E34*U$3,IF($A34+$H$3*17=U$7,U$61*$B34*U$3+U$62*$C34*U$3+U$63*$D34*U$3+U$64*$E34*U$3,IF($A34+$H$3*18=U$7,U$61*$B34*U$3+U$62*$C34*U$3+U$63*$D34*U$3+U$64*$E34*U$3,IF($A34+$H$3*19=U$7,U$61*$B34*U$3+U$62*$C34*U$3+U$63*$D34*U$3+U$64*$E34*U$3,IF($A34+$H$3*20=U$7,U$61*$B34*U$3+U$62*$C34*U$3+U$63*$D34*U$3+U$64*$E34*U$3,IF($A34+$H$3*21=U$7,U$50*$B34*U$3+U$51*$C34*U$3+U$52*$D34*U$3+U$53*$E34*U$3,IF($A34+$H$3*22=U$7,U$50*$B34*U$3+U$51*$C34*U$3+U$52*$D34*U$3+U$53*$E34*U$3,IF($A34+$H$3*23=U$7,U$50*$B34*U$3+U$51*$C34*U$3+U$52*$D34*U$3+U$53*$E34*U$3,IF($A34+$H$3*24=U$7,U$50*$B34*U$3+U$51*$C34*U$3+U$52*$D34*U$3+U$53*$E34*U$3,IF($A34+$H$3*25=U$7,U$50*$B34*U$3+U$51*$C34*U$3+U$52*$D34*U$3+U$53*$E34*U$3,IF($A34+$H$3*26=U$7,U$50*$B34*U$3+U$51*$C34*U$3+U$52*$D34*U$3+U$53*$E34*U$3,IF($A34+$H$3*27=U$7,U$50*$B34*U$3+U$51*$C34*U$3+U$52*$D34*U$3+U$53*$E34*U$3,IF($A34+$H$3*28=U$7,U$50*$B34*U$3+U$51*$C34*U$3+U$52*$D34*U$3+U$53*$E34*U$3,IF($A34+$H$3*29=U$7,U$50*$B34*U$3+U$51*$C34*U$3+U$52*$D34*U$3+U$53*$E34*U$3,IF($A34+$H$3*30=U$7,U$50*$B34*U$3+U$51*$C34*U$3+U$52*$D34*U$3+U$53*$E34*U$3,IF($A34+$H$3*31=U$7,U$50*$B34*U$3+U$51*$C34*U$3+U$52*$D34*U$3+U$53*$E34*U$3,IF($A34+$H$3*32=U$7,U$50*$B34*U$3+U$51*$C34*U$3+U$52*$D34*U$3+U$53*$E34*U$3,IF($A34+$H$3*33=U$7,U$50*$B34*U$3+U$51*$C34*U$3+U$52*$D34*U$3+U$53*$E34*U$3,IF($A34+$H$3*34=U$7,U$50*$B34*U$3+U$51*$C34*U$3+U$52*$D34*U$3+U$53*$E34*U$3,IF($A34+$H$3*35=U$7,U$50*$B34*U$3+U$51*$C34*U$3+U$52*$D34*U$3+U$53*$E34*U$3,IF($A34+$H$3*36=U$7,U$50*$B34*U$3+U$51*$C34*U$3+U$52*$D34*U$3+U$53*$E34*U$3,IF($A34+$H$3*37=U$7,U$50*$B34*U$3+U$51*$C34*U$3+U$52*$D34*U$3+U$53*$E34*U$3,IF($A34+$H$3*38=U$7,U$50*$B34*U$3+U$51*$C34*U$3+U$52*$D34*U$3+U$53*$E34*U$3,IF($A34+$H$3*39=U$7,U$50*$B34*U$3+U$51*$C34*U$3+U$52*$D34*U$3+U$53*$E34*U$3,IF($A34+$H$3*40=U$7,U$50*$B34*U$3+U$51*$C34*U$3+U$52*$D34*U$3+U$53*$E34*U$3,0)))))))))))))))))))))))))))))))))))))))))</f>
        <v>0</v>
      </c>
      <c r="V34" s="124">
        <f t="shared" si="30"/>
        <v>0</v>
      </c>
      <c r="W34" s="124">
        <f t="shared" si="30"/>
        <v>0</v>
      </c>
      <c r="X34" s="124">
        <f t="shared" si="30"/>
        <v>0</v>
      </c>
      <c r="Y34" s="124">
        <f t="shared" si="30"/>
        <v>0</v>
      </c>
      <c r="Z34" s="124">
        <f t="shared" si="30"/>
        <v>0</v>
      </c>
      <c r="AA34" s="124">
        <f t="shared" si="30"/>
        <v>0</v>
      </c>
      <c r="AB34" s="124">
        <f t="shared" si="30"/>
        <v>0</v>
      </c>
      <c r="AC34" s="124">
        <f t="shared" si="30"/>
        <v>0</v>
      </c>
      <c r="AD34" s="124">
        <f t="shared" si="30"/>
        <v>0</v>
      </c>
      <c r="AE34" s="124">
        <f t="shared" ref="AE34:AL46" si="31">IF($A34=AE$7,AE$50*$B34+AE$51*$C34+AE$52*$D34+AE$53*$E34,IF($A34+$H$3=AE$7,$A$5*$B34*AE$3+$B$5*$C34*AE$3+$C$5*$D34*AE$3+$D$5*$E34*AE$3,IF($A34+$H$3*2=AE$7,$A$5*$B34*AE$3+$B$5*$C34*AE$3+$C$5*$D34*AE$3+$D$5*$E34*AE$3,IF($A34+$H$3*3=AE$7,$A$5*$B34*AE$3+$B$5*$C34*AE$3+$C$5*$D34*AE$3+$D$5*$E34*AE$3,IF($A34+$H$3*4=AE$7,$A$5*$B34*AE$3+$B$5*$C34*AE$3+$C$5*$D34*AE$3+$D$5*$E34*AE$3,IF($A34+$H$3*5=AE$7,$A$5*$B34*AE$3+$B$5*$C34*AE$3+$C$5*$D34*AE$3+$D$5*$E34*AE$3,IF($A34+$H$3*6=AE$7,$A$5*$B34*AE$3+$B$5*$C34*AE$3+$C$5*$D34*AE$3+$D$5*$E34*AE$3,IF($A34+$H$3*7=AE$7,$A$5*$B34*AE$3+$B$5*$C34*AE$3+$C$5*$D34*AE$3+$D$5*$E34*AE$3,IF($A34+$H$3*8=AE$7,$A$5*$B34*AE$3+$B$5*$C34*AE$3+$C$5*$D34*AE$3+$D$5*$E34*AE$3,IF($A34+$H$3*9=AE$7,$A$5*$B34*AE$3+$B$5*$C34*AE$3+$C$5*$D34*AE$3+$D$5*$E34*AE$3,IF($A34+$H$3*10=AE$7,$A$5*$B34*AE$3+$B$5*$C34*AE$3+$C$5*$D34*AE$3+$D$5*$E34*AE$3,IF($A34+$H$3*11=AE$7,AE$56*$B34*AE$3+AE$57*$C34*AE$3+AE$58*$D34*AE$3+AE$59*$E34*AE$3,IF($A34+$H$3*12=AE$7,AE$56*$B34*AE$3+AE$57*$C34*AE$3+AE$58*$D34*AE$3+AE$59*$E34*AE$3,IF($A34+$H$3*13=AE$7,AE$56*$B34*AE$3+AE$57*$C34*AE$3+AE$58*$D34*AE$3+AE$59*$E34*AE$3,IF($A34+$H$3*14=AE$7,AE$56*$B34*AE$3+AE$57*$C34*AE$3+AE$58*$D34*AE$3+AE$59*$E34*AE$3,IF($A34+$H$3*15=AE$7,AE$56*$B34*AE$3+AE$57*$C34*AE$3+AE$58*$D34*AE$3+AE$59*$E34*AE$3,IF($A34+$H$3*16=AE$7,AE$61*$B34*AE$3+AE$62*$C34*AE$3+AE$63*$D34*AE$3+AE$64*$E34*AE$3,IF($A34+$H$3*17=AE$7,AE$61*$B34*AE$3+AE$62*$C34*AE$3+AE$63*$D34*AE$3+AE$64*$E34*AE$3,IF($A34+$H$3*18=AE$7,AE$61*$B34*AE$3+AE$62*$C34*AE$3+AE$63*$D34*AE$3+AE$64*$E34*AE$3,IF($A34+$H$3*19=AE$7,AE$61*$B34*AE$3+AE$62*$C34*AE$3+AE$63*$D34*AE$3+AE$64*$E34*AE$3,IF($A34+$H$3*20=AE$7,AE$61*$B34*AE$3+AE$62*$C34*AE$3+AE$63*$D34*AE$3+AE$64*$E34*AE$3,IF($A34+$H$3*21=AE$7,AE$50*$B34*AE$3+AE$51*$C34*AE$3+AE$52*$D34*AE$3+AE$53*$E34*AE$3,IF($A34+$H$3*22=AE$7,AE$50*$B34*AE$3+AE$51*$C34*AE$3+AE$52*$D34*AE$3+AE$53*$E34*AE$3,IF($A34+$H$3*23=AE$7,AE$50*$B34*AE$3+AE$51*$C34*AE$3+AE$52*$D34*AE$3+AE$53*$E34*AE$3,IF($A34+$H$3*24=AE$7,AE$50*$B34*AE$3+AE$51*$C34*AE$3+AE$52*$D34*AE$3+AE$53*$E34*AE$3,IF($A34+$H$3*25=AE$7,AE$50*$B34*AE$3+AE$51*$C34*AE$3+AE$52*$D34*AE$3+AE$53*$E34*AE$3,IF($A34+$H$3*26=AE$7,AE$50*$B34*AE$3+AE$51*$C34*AE$3+AE$52*$D34*AE$3+AE$53*$E34*AE$3,IF($A34+$H$3*27=AE$7,AE$50*$B34*AE$3+AE$51*$C34*AE$3+AE$52*$D34*AE$3+AE$53*$E34*AE$3,IF($A34+$H$3*28=AE$7,AE$50*$B34*AE$3+AE$51*$C34*AE$3+AE$52*$D34*AE$3+AE$53*$E34*AE$3,IF($A34+$H$3*29=AE$7,AE$50*$B34*AE$3+AE$51*$C34*AE$3+AE$52*$D34*AE$3+AE$53*$E34*AE$3,IF($A34+$H$3*30=AE$7,AE$50*$B34*AE$3+AE$51*$C34*AE$3+AE$52*$D34*AE$3+AE$53*$E34*AE$3,IF($A34+$H$3*31=AE$7,AE$50*$B34*AE$3+AE$51*$C34*AE$3+AE$52*$D34*AE$3+AE$53*$E34*AE$3,IF($A34+$H$3*32=AE$7,AE$50*$B34*AE$3+AE$51*$C34*AE$3+AE$52*$D34*AE$3+AE$53*$E34*AE$3,IF($A34+$H$3*33=AE$7,AE$50*$B34*AE$3+AE$51*$C34*AE$3+AE$52*$D34*AE$3+AE$53*$E34*AE$3,IF($A34+$H$3*34=AE$7,AE$50*$B34*AE$3+AE$51*$C34*AE$3+AE$52*$D34*AE$3+AE$53*$E34*AE$3,IF($A34+$H$3*35=AE$7,AE$50*$B34*AE$3+AE$51*$C34*AE$3+AE$52*$D34*AE$3+AE$53*$E34*AE$3,IF($A34+$H$3*36=AE$7,AE$50*$B34*AE$3+AE$51*$C34*AE$3+AE$52*$D34*AE$3+AE$53*$E34*AE$3,IF($A34+$H$3*37=AE$7,AE$50*$B34*AE$3+AE$51*$C34*AE$3+AE$52*$D34*AE$3+AE$53*$E34*AE$3,IF($A34+$H$3*38=AE$7,AE$50*$B34*AE$3+AE$51*$C34*AE$3+AE$52*$D34*AE$3+AE$53*$E34*AE$3,IF($A34+$H$3*39=AE$7,AE$50*$B34*AE$3+AE$51*$C34*AE$3+AE$52*$D34*AE$3+AE$53*$E34*AE$3,IF($A34+$H$3*40=AE$7,AE$50*$B34*AE$3+AE$51*$C34*AE$3+AE$52*$D34*AE$3+AE$53*$E34*AE$3,0)))))))))))))))))))))))))))))))))))))))))</f>
        <v>0</v>
      </c>
      <c r="AF34" s="124">
        <f t="shared" si="31"/>
        <v>0</v>
      </c>
      <c r="AG34" s="124">
        <f t="shared" si="31"/>
        <v>0</v>
      </c>
      <c r="AH34" s="124">
        <f t="shared" si="31"/>
        <v>0</v>
      </c>
      <c r="AI34" s="124">
        <f t="shared" si="31"/>
        <v>0</v>
      </c>
      <c r="AJ34" s="124">
        <f t="shared" si="31"/>
        <v>0</v>
      </c>
      <c r="AK34" s="124">
        <f t="shared" si="31"/>
        <v>0</v>
      </c>
      <c r="AL34" s="124">
        <f t="shared" si="31"/>
        <v>0</v>
      </c>
      <c r="AM34" s="124">
        <f t="shared" si="29"/>
        <v>0</v>
      </c>
      <c r="AN34" s="124">
        <f t="shared" si="29"/>
        <v>0</v>
      </c>
      <c r="AO34" s="124">
        <f t="shared" si="29"/>
        <v>0</v>
      </c>
      <c r="AP34" s="124">
        <f t="shared" si="29"/>
        <v>0</v>
      </c>
      <c r="AQ34" s="124">
        <f t="shared" si="29"/>
        <v>0</v>
      </c>
      <c r="AR34" s="124">
        <f t="shared" si="29"/>
        <v>0</v>
      </c>
      <c r="AS34" s="124">
        <f t="shared" si="29"/>
        <v>0</v>
      </c>
      <c r="AT34" s="124">
        <f t="shared" si="29"/>
        <v>0</v>
      </c>
      <c r="AU34" s="124">
        <f t="shared" si="29"/>
        <v>0</v>
      </c>
      <c r="AV34" s="124">
        <f t="shared" si="28"/>
        <v>0</v>
      </c>
    </row>
    <row r="35" spans="1:48" x14ac:dyDescent="0.2">
      <c r="A35" s="114">
        <f t="shared" si="7"/>
        <v>2048</v>
      </c>
      <c r="B35" s="148">
        <f>'QUANTITIES - ALT 2'!L31</f>
        <v>0</v>
      </c>
      <c r="C35" s="148">
        <f>'QUANTITIES - ALT 2'!M31</f>
        <v>0</v>
      </c>
      <c r="D35" s="148">
        <f>'QUANTITIES - ALT 2'!N31</f>
        <v>0</v>
      </c>
      <c r="E35" s="148">
        <f>'QUANTITIES - ALT 2'!O31</f>
        <v>0</v>
      </c>
      <c r="F35" s="149">
        <f t="shared" si="2"/>
        <v>0</v>
      </c>
      <c r="G35" s="134"/>
      <c r="H35" s="113">
        <f t="shared" si="8"/>
        <v>0</v>
      </c>
      <c r="I35" s="111">
        <f t="shared" si="9"/>
        <v>0</v>
      </c>
      <c r="J35" s="111">
        <f t="shared" si="10"/>
        <v>0</v>
      </c>
      <c r="K35" s="111">
        <f t="shared" si="3"/>
        <v>0</v>
      </c>
      <c r="L35" s="117">
        <f t="shared" si="11"/>
        <v>0</v>
      </c>
      <c r="M35" s="104"/>
      <c r="N35" s="124"/>
      <c r="O35" s="124">
        <f t="shared" si="4"/>
        <v>0</v>
      </c>
      <c r="P35" s="124">
        <f t="shared" si="12"/>
        <v>0</v>
      </c>
      <c r="Q35" s="124">
        <f t="shared" si="15"/>
        <v>0</v>
      </c>
      <c r="R35" s="124">
        <f t="shared" si="18"/>
        <v>0</v>
      </c>
      <c r="S35" s="124">
        <f t="shared" si="21"/>
        <v>0</v>
      </c>
      <c r="T35" s="124">
        <f t="shared" si="24"/>
        <v>0</v>
      </c>
      <c r="U35" s="124">
        <f t="shared" si="30"/>
        <v>0</v>
      </c>
      <c r="V35" s="124">
        <f t="shared" si="30"/>
        <v>0</v>
      </c>
      <c r="W35" s="124">
        <f t="shared" si="30"/>
        <v>0</v>
      </c>
      <c r="X35" s="124">
        <f t="shared" si="30"/>
        <v>0</v>
      </c>
      <c r="Y35" s="124">
        <f t="shared" si="30"/>
        <v>0</v>
      </c>
      <c r="Z35" s="124">
        <f t="shared" si="30"/>
        <v>0</v>
      </c>
      <c r="AA35" s="124">
        <f t="shared" si="30"/>
        <v>0</v>
      </c>
      <c r="AB35" s="124">
        <f t="shared" si="30"/>
        <v>0</v>
      </c>
      <c r="AC35" s="124">
        <f t="shared" si="30"/>
        <v>0</v>
      </c>
      <c r="AD35" s="124">
        <f t="shared" si="30"/>
        <v>0</v>
      </c>
      <c r="AE35" s="124">
        <f t="shared" si="31"/>
        <v>0</v>
      </c>
      <c r="AF35" s="124">
        <f t="shared" si="31"/>
        <v>0</v>
      </c>
      <c r="AG35" s="124">
        <f t="shared" si="31"/>
        <v>0</v>
      </c>
      <c r="AH35" s="124">
        <f t="shared" si="31"/>
        <v>0</v>
      </c>
      <c r="AI35" s="124">
        <f t="shared" si="31"/>
        <v>0</v>
      </c>
      <c r="AJ35" s="124">
        <f t="shared" si="31"/>
        <v>0</v>
      </c>
      <c r="AK35" s="124">
        <f t="shared" si="31"/>
        <v>0</v>
      </c>
      <c r="AL35" s="124">
        <f t="shared" si="31"/>
        <v>0</v>
      </c>
      <c r="AM35" s="124">
        <f t="shared" si="29"/>
        <v>0</v>
      </c>
      <c r="AN35" s="124">
        <f t="shared" si="29"/>
        <v>0</v>
      </c>
      <c r="AO35" s="124">
        <f t="shared" si="29"/>
        <v>0</v>
      </c>
      <c r="AP35" s="124">
        <f t="shared" si="29"/>
        <v>0</v>
      </c>
      <c r="AQ35" s="124">
        <f t="shared" si="29"/>
        <v>0</v>
      </c>
      <c r="AR35" s="124">
        <f t="shared" si="29"/>
        <v>0</v>
      </c>
      <c r="AS35" s="124">
        <f t="shared" si="29"/>
        <v>0</v>
      </c>
      <c r="AT35" s="124">
        <f t="shared" si="29"/>
        <v>0</v>
      </c>
      <c r="AU35" s="124">
        <f t="shared" si="29"/>
        <v>0</v>
      </c>
      <c r="AV35" s="124">
        <f t="shared" si="28"/>
        <v>0</v>
      </c>
    </row>
    <row r="36" spans="1:48" x14ac:dyDescent="0.2">
      <c r="A36" s="114">
        <f t="shared" si="7"/>
        <v>2049</v>
      </c>
      <c r="B36" s="148">
        <f>'QUANTITIES - ALT 2'!L32</f>
        <v>0</v>
      </c>
      <c r="C36" s="148">
        <f>'QUANTITIES - ALT 2'!M32</f>
        <v>0</v>
      </c>
      <c r="D36" s="148">
        <f>'QUANTITIES - ALT 2'!N32</f>
        <v>0</v>
      </c>
      <c r="E36" s="148">
        <f>'QUANTITIES - ALT 2'!O32</f>
        <v>0</v>
      </c>
      <c r="F36" s="149">
        <f t="shared" si="2"/>
        <v>0</v>
      </c>
      <c r="G36" s="134"/>
      <c r="H36" s="113">
        <f t="shared" si="8"/>
        <v>0</v>
      </c>
      <c r="I36" s="111">
        <f t="shared" si="9"/>
        <v>0</v>
      </c>
      <c r="J36" s="111">
        <f t="shared" si="10"/>
        <v>0</v>
      </c>
      <c r="K36" s="111">
        <f t="shared" si="3"/>
        <v>0</v>
      </c>
      <c r="L36" s="117">
        <f t="shared" si="11"/>
        <v>0</v>
      </c>
      <c r="M36" s="104"/>
      <c r="N36" s="124"/>
      <c r="O36" s="124">
        <f t="shared" si="4"/>
        <v>0</v>
      </c>
      <c r="P36" s="124">
        <f t="shared" si="12"/>
        <v>0</v>
      </c>
      <c r="Q36" s="124">
        <f t="shared" si="15"/>
        <v>0</v>
      </c>
      <c r="R36" s="124">
        <f t="shared" si="18"/>
        <v>0</v>
      </c>
      <c r="S36" s="124">
        <f t="shared" si="21"/>
        <v>0</v>
      </c>
      <c r="T36" s="124">
        <f t="shared" si="24"/>
        <v>0</v>
      </c>
      <c r="U36" s="124">
        <f t="shared" si="30"/>
        <v>0</v>
      </c>
      <c r="V36" s="124">
        <f t="shared" si="30"/>
        <v>0</v>
      </c>
      <c r="W36" s="124">
        <f t="shared" si="30"/>
        <v>0</v>
      </c>
      <c r="X36" s="124">
        <f t="shared" si="30"/>
        <v>0</v>
      </c>
      <c r="Y36" s="124">
        <f t="shared" si="30"/>
        <v>0</v>
      </c>
      <c r="Z36" s="124">
        <f t="shared" si="30"/>
        <v>0</v>
      </c>
      <c r="AA36" s="124">
        <f t="shared" si="30"/>
        <v>0</v>
      </c>
      <c r="AB36" s="124">
        <f t="shared" si="30"/>
        <v>0</v>
      </c>
      <c r="AC36" s="124">
        <f t="shared" si="30"/>
        <v>0</v>
      </c>
      <c r="AD36" s="124">
        <f t="shared" si="30"/>
        <v>0</v>
      </c>
      <c r="AE36" s="124">
        <f t="shared" si="31"/>
        <v>0</v>
      </c>
      <c r="AF36" s="124">
        <f t="shared" si="31"/>
        <v>0</v>
      </c>
      <c r="AG36" s="124">
        <f t="shared" si="31"/>
        <v>0</v>
      </c>
      <c r="AH36" s="124">
        <f t="shared" si="31"/>
        <v>0</v>
      </c>
      <c r="AI36" s="124">
        <f t="shared" si="31"/>
        <v>0</v>
      </c>
      <c r="AJ36" s="124">
        <f t="shared" si="31"/>
        <v>0</v>
      </c>
      <c r="AK36" s="124">
        <f t="shared" si="31"/>
        <v>0</v>
      </c>
      <c r="AL36" s="124">
        <f t="shared" si="31"/>
        <v>0</v>
      </c>
      <c r="AM36" s="124">
        <f t="shared" si="29"/>
        <v>0</v>
      </c>
      <c r="AN36" s="124">
        <f t="shared" si="29"/>
        <v>0</v>
      </c>
      <c r="AO36" s="124">
        <f t="shared" si="29"/>
        <v>0</v>
      </c>
      <c r="AP36" s="124">
        <f t="shared" si="29"/>
        <v>0</v>
      </c>
      <c r="AQ36" s="124">
        <f t="shared" si="29"/>
        <v>0</v>
      </c>
      <c r="AR36" s="124">
        <f t="shared" si="29"/>
        <v>0</v>
      </c>
      <c r="AS36" s="124">
        <f t="shared" si="29"/>
        <v>0</v>
      </c>
      <c r="AT36" s="124">
        <f t="shared" si="29"/>
        <v>0</v>
      </c>
      <c r="AU36" s="124">
        <f t="shared" si="29"/>
        <v>0</v>
      </c>
      <c r="AV36" s="124">
        <f t="shared" si="28"/>
        <v>0</v>
      </c>
    </row>
    <row r="37" spans="1:48" x14ac:dyDescent="0.2">
      <c r="A37" s="114">
        <f t="shared" si="7"/>
        <v>2050</v>
      </c>
      <c r="B37" s="148">
        <f>'QUANTITIES - ALT 2'!L33</f>
        <v>0</v>
      </c>
      <c r="C37" s="148">
        <f>'QUANTITIES - ALT 2'!M33</f>
        <v>0</v>
      </c>
      <c r="D37" s="148">
        <f>'QUANTITIES - ALT 2'!N33</f>
        <v>0</v>
      </c>
      <c r="E37" s="148">
        <f>'QUANTITIES - ALT 2'!O33</f>
        <v>0</v>
      </c>
      <c r="F37" s="149">
        <f t="shared" si="2"/>
        <v>0</v>
      </c>
      <c r="G37" s="134"/>
      <c r="H37" s="113">
        <f t="shared" si="8"/>
        <v>0</v>
      </c>
      <c r="I37" s="111">
        <f t="shared" si="9"/>
        <v>0</v>
      </c>
      <c r="J37" s="111">
        <f t="shared" si="10"/>
        <v>0</v>
      </c>
      <c r="K37" s="111">
        <f t="shared" si="3"/>
        <v>0</v>
      </c>
      <c r="L37" s="117">
        <f t="shared" si="11"/>
        <v>0</v>
      </c>
      <c r="M37" s="104"/>
      <c r="N37" s="124"/>
      <c r="O37" s="124">
        <f t="shared" si="4"/>
        <v>0</v>
      </c>
      <c r="P37" s="124">
        <f t="shared" si="12"/>
        <v>0</v>
      </c>
      <c r="Q37" s="124">
        <f t="shared" si="15"/>
        <v>0</v>
      </c>
      <c r="R37" s="124">
        <f t="shared" si="18"/>
        <v>0</v>
      </c>
      <c r="S37" s="124">
        <f t="shared" si="21"/>
        <v>0</v>
      </c>
      <c r="T37" s="124">
        <f t="shared" si="24"/>
        <v>0</v>
      </c>
      <c r="U37" s="124">
        <f t="shared" si="30"/>
        <v>0</v>
      </c>
      <c r="V37" s="124">
        <f t="shared" si="30"/>
        <v>0</v>
      </c>
      <c r="W37" s="124">
        <f t="shared" si="30"/>
        <v>0</v>
      </c>
      <c r="X37" s="124">
        <f t="shared" si="30"/>
        <v>0</v>
      </c>
      <c r="Y37" s="124">
        <f t="shared" si="30"/>
        <v>0</v>
      </c>
      <c r="Z37" s="124">
        <f t="shared" si="30"/>
        <v>0</v>
      </c>
      <c r="AA37" s="124">
        <f t="shared" si="30"/>
        <v>0</v>
      </c>
      <c r="AB37" s="124">
        <f t="shared" si="30"/>
        <v>0</v>
      </c>
      <c r="AC37" s="124">
        <f t="shared" si="30"/>
        <v>0</v>
      </c>
      <c r="AD37" s="124">
        <f t="shared" si="30"/>
        <v>0</v>
      </c>
      <c r="AE37" s="124">
        <f t="shared" si="31"/>
        <v>0</v>
      </c>
      <c r="AF37" s="124">
        <f t="shared" si="31"/>
        <v>0</v>
      </c>
      <c r="AG37" s="124">
        <f t="shared" si="31"/>
        <v>0</v>
      </c>
      <c r="AH37" s="124">
        <f t="shared" si="31"/>
        <v>0</v>
      </c>
      <c r="AI37" s="124">
        <f t="shared" si="31"/>
        <v>0</v>
      </c>
      <c r="AJ37" s="124">
        <f t="shared" si="31"/>
        <v>0</v>
      </c>
      <c r="AK37" s="124">
        <f t="shared" si="31"/>
        <v>0</v>
      </c>
      <c r="AL37" s="124">
        <f t="shared" si="31"/>
        <v>0</v>
      </c>
      <c r="AM37" s="124">
        <f t="shared" si="29"/>
        <v>0</v>
      </c>
      <c r="AN37" s="124">
        <f t="shared" si="29"/>
        <v>0</v>
      </c>
      <c r="AO37" s="124">
        <f t="shared" si="29"/>
        <v>0</v>
      </c>
      <c r="AP37" s="124">
        <f t="shared" si="29"/>
        <v>0</v>
      </c>
      <c r="AQ37" s="124">
        <f t="shared" si="29"/>
        <v>0</v>
      </c>
      <c r="AR37" s="124">
        <f t="shared" si="29"/>
        <v>0</v>
      </c>
      <c r="AS37" s="124">
        <f t="shared" si="29"/>
        <v>0</v>
      </c>
      <c r="AT37" s="124">
        <f t="shared" si="29"/>
        <v>0</v>
      </c>
      <c r="AU37" s="124">
        <f t="shared" si="29"/>
        <v>0</v>
      </c>
      <c r="AV37" s="124">
        <f t="shared" si="28"/>
        <v>0</v>
      </c>
    </row>
    <row r="38" spans="1:48" x14ac:dyDescent="0.2">
      <c r="A38" s="114">
        <f t="shared" si="7"/>
        <v>2051</v>
      </c>
      <c r="B38" s="148">
        <f>'QUANTITIES - ALT 2'!L34</f>
        <v>0</v>
      </c>
      <c r="C38" s="148">
        <f>'QUANTITIES - ALT 2'!M34</f>
        <v>0</v>
      </c>
      <c r="D38" s="148">
        <f>'QUANTITIES - ALT 2'!N34</f>
        <v>0</v>
      </c>
      <c r="E38" s="148">
        <f>'QUANTITIES - ALT 2'!O34</f>
        <v>0</v>
      </c>
      <c r="F38" s="149">
        <f t="shared" si="2"/>
        <v>0</v>
      </c>
      <c r="G38" s="134"/>
      <c r="H38" s="113">
        <f t="shared" si="8"/>
        <v>0</v>
      </c>
      <c r="I38" s="111">
        <f t="shared" si="9"/>
        <v>0</v>
      </c>
      <c r="J38" s="111">
        <f t="shared" si="10"/>
        <v>0</v>
      </c>
      <c r="K38" s="111">
        <f t="shared" si="3"/>
        <v>0</v>
      </c>
      <c r="L38" s="117">
        <f t="shared" si="11"/>
        <v>0</v>
      </c>
      <c r="M38" s="104"/>
      <c r="N38" s="124"/>
      <c r="O38" s="124">
        <f t="shared" si="4"/>
        <v>0</v>
      </c>
      <c r="P38" s="124">
        <f t="shared" si="12"/>
        <v>0</v>
      </c>
      <c r="Q38" s="124">
        <f t="shared" si="15"/>
        <v>0</v>
      </c>
      <c r="R38" s="124">
        <f t="shared" si="18"/>
        <v>0</v>
      </c>
      <c r="S38" s="124">
        <f t="shared" si="21"/>
        <v>0</v>
      </c>
      <c r="T38" s="124">
        <f t="shared" si="24"/>
        <v>0</v>
      </c>
      <c r="U38" s="124">
        <f t="shared" si="30"/>
        <v>0</v>
      </c>
      <c r="V38" s="124">
        <f t="shared" si="30"/>
        <v>0</v>
      </c>
      <c r="W38" s="124">
        <f t="shared" si="30"/>
        <v>0</v>
      </c>
      <c r="X38" s="124">
        <f t="shared" si="30"/>
        <v>0</v>
      </c>
      <c r="Y38" s="124">
        <f t="shared" si="30"/>
        <v>0</v>
      </c>
      <c r="Z38" s="124">
        <f t="shared" si="30"/>
        <v>0</v>
      </c>
      <c r="AA38" s="124">
        <f t="shared" si="30"/>
        <v>0</v>
      </c>
      <c r="AB38" s="124">
        <f t="shared" si="30"/>
        <v>0</v>
      </c>
      <c r="AC38" s="124">
        <f t="shared" si="30"/>
        <v>0</v>
      </c>
      <c r="AD38" s="124">
        <f t="shared" si="30"/>
        <v>0</v>
      </c>
      <c r="AE38" s="124">
        <f t="shared" si="31"/>
        <v>0</v>
      </c>
      <c r="AF38" s="124">
        <f t="shared" si="31"/>
        <v>0</v>
      </c>
      <c r="AG38" s="124">
        <f t="shared" si="31"/>
        <v>0</v>
      </c>
      <c r="AH38" s="124">
        <f t="shared" si="31"/>
        <v>0</v>
      </c>
      <c r="AI38" s="124">
        <f t="shared" si="31"/>
        <v>0</v>
      </c>
      <c r="AJ38" s="124">
        <f t="shared" si="31"/>
        <v>0</v>
      </c>
      <c r="AK38" s="124">
        <f t="shared" si="31"/>
        <v>0</v>
      </c>
      <c r="AL38" s="124">
        <f t="shared" si="31"/>
        <v>0</v>
      </c>
      <c r="AM38" s="124">
        <f t="shared" si="29"/>
        <v>0</v>
      </c>
      <c r="AN38" s="124">
        <f t="shared" si="29"/>
        <v>0</v>
      </c>
      <c r="AO38" s="124">
        <f t="shared" si="29"/>
        <v>0</v>
      </c>
      <c r="AP38" s="124">
        <f t="shared" si="29"/>
        <v>0</v>
      </c>
      <c r="AQ38" s="124">
        <f t="shared" si="29"/>
        <v>0</v>
      </c>
      <c r="AR38" s="124">
        <f t="shared" si="29"/>
        <v>0</v>
      </c>
      <c r="AS38" s="124">
        <f t="shared" si="29"/>
        <v>0</v>
      </c>
      <c r="AT38" s="124">
        <f t="shared" si="29"/>
        <v>0</v>
      </c>
      <c r="AU38" s="124">
        <f t="shared" si="29"/>
        <v>0</v>
      </c>
      <c r="AV38" s="124">
        <f t="shared" si="28"/>
        <v>0</v>
      </c>
    </row>
    <row r="39" spans="1:48" x14ac:dyDescent="0.2">
      <c r="A39" s="114">
        <f t="shared" si="7"/>
        <v>2052</v>
      </c>
      <c r="B39" s="148">
        <f>'QUANTITIES - ALT 2'!L35</f>
        <v>0</v>
      </c>
      <c r="C39" s="148">
        <f>'QUANTITIES - ALT 2'!M35</f>
        <v>0</v>
      </c>
      <c r="D39" s="148">
        <f>'QUANTITIES - ALT 2'!N35</f>
        <v>0</v>
      </c>
      <c r="E39" s="148">
        <f>'QUANTITIES - ALT 2'!O35</f>
        <v>0</v>
      </c>
      <c r="F39" s="149">
        <f t="shared" si="2"/>
        <v>0</v>
      </c>
      <c r="G39" s="134"/>
      <c r="H39" s="113">
        <f t="shared" si="8"/>
        <v>0</v>
      </c>
      <c r="I39" s="111">
        <f t="shared" si="9"/>
        <v>0</v>
      </c>
      <c r="J39" s="111">
        <f t="shared" si="10"/>
        <v>0</v>
      </c>
      <c r="K39" s="111">
        <f t="shared" si="3"/>
        <v>0</v>
      </c>
      <c r="L39" s="117">
        <f t="shared" si="11"/>
        <v>0</v>
      </c>
      <c r="M39" s="104"/>
      <c r="N39" s="124"/>
      <c r="O39" s="124">
        <f t="shared" si="4"/>
        <v>0</v>
      </c>
      <c r="P39" s="124">
        <f t="shared" si="12"/>
        <v>0</v>
      </c>
      <c r="Q39" s="124">
        <f t="shared" si="15"/>
        <v>0</v>
      </c>
      <c r="R39" s="124">
        <f t="shared" si="18"/>
        <v>0</v>
      </c>
      <c r="S39" s="124">
        <f t="shared" si="21"/>
        <v>0</v>
      </c>
      <c r="T39" s="124">
        <f t="shared" si="24"/>
        <v>0</v>
      </c>
      <c r="U39" s="124">
        <f t="shared" si="30"/>
        <v>0</v>
      </c>
      <c r="V39" s="124">
        <f t="shared" si="30"/>
        <v>0</v>
      </c>
      <c r="W39" s="124">
        <f t="shared" si="30"/>
        <v>0</v>
      </c>
      <c r="X39" s="124">
        <f t="shared" si="30"/>
        <v>0</v>
      </c>
      <c r="Y39" s="124">
        <f t="shared" si="30"/>
        <v>0</v>
      </c>
      <c r="Z39" s="124">
        <f t="shared" si="30"/>
        <v>0</v>
      </c>
      <c r="AA39" s="124">
        <f t="shared" si="30"/>
        <v>0</v>
      </c>
      <c r="AB39" s="124">
        <f t="shared" si="30"/>
        <v>0</v>
      </c>
      <c r="AC39" s="124">
        <f t="shared" si="30"/>
        <v>0</v>
      </c>
      <c r="AD39" s="124">
        <f t="shared" si="30"/>
        <v>0</v>
      </c>
      <c r="AE39" s="124">
        <f t="shared" si="31"/>
        <v>0</v>
      </c>
      <c r="AF39" s="124">
        <f t="shared" si="31"/>
        <v>0</v>
      </c>
      <c r="AG39" s="124">
        <f t="shared" si="31"/>
        <v>0</v>
      </c>
      <c r="AH39" s="124">
        <f t="shared" si="31"/>
        <v>0</v>
      </c>
      <c r="AI39" s="124">
        <f t="shared" si="31"/>
        <v>0</v>
      </c>
      <c r="AJ39" s="124">
        <f t="shared" si="31"/>
        <v>0</v>
      </c>
      <c r="AK39" s="124">
        <f t="shared" si="31"/>
        <v>0</v>
      </c>
      <c r="AL39" s="124">
        <f t="shared" si="31"/>
        <v>0</v>
      </c>
      <c r="AM39" s="124">
        <f t="shared" si="29"/>
        <v>0</v>
      </c>
      <c r="AN39" s="124">
        <f t="shared" si="29"/>
        <v>0</v>
      </c>
      <c r="AO39" s="124">
        <f t="shared" si="29"/>
        <v>0</v>
      </c>
      <c r="AP39" s="124">
        <f t="shared" si="29"/>
        <v>0</v>
      </c>
      <c r="AQ39" s="124">
        <f t="shared" si="29"/>
        <v>0</v>
      </c>
      <c r="AR39" s="124">
        <f t="shared" si="29"/>
        <v>0</v>
      </c>
      <c r="AS39" s="124">
        <f t="shared" si="29"/>
        <v>0</v>
      </c>
      <c r="AT39" s="124">
        <f t="shared" si="29"/>
        <v>0</v>
      </c>
      <c r="AU39" s="124">
        <f t="shared" si="29"/>
        <v>0</v>
      </c>
      <c r="AV39" s="124">
        <f t="shared" si="28"/>
        <v>0</v>
      </c>
    </row>
    <row r="40" spans="1:48" x14ac:dyDescent="0.2">
      <c r="A40" s="114">
        <f t="shared" si="7"/>
        <v>2053</v>
      </c>
      <c r="B40" s="148">
        <f>'QUANTITIES - ALT 2'!L36</f>
        <v>0</v>
      </c>
      <c r="C40" s="148">
        <f>'QUANTITIES - ALT 2'!M36</f>
        <v>0</v>
      </c>
      <c r="D40" s="148">
        <f>'QUANTITIES - ALT 2'!N36</f>
        <v>0</v>
      </c>
      <c r="E40" s="148">
        <f>'QUANTITIES - ALT 2'!O36</f>
        <v>0</v>
      </c>
      <c r="F40" s="149">
        <f t="shared" si="2"/>
        <v>0</v>
      </c>
      <c r="G40" s="134"/>
      <c r="H40" s="113">
        <f t="shared" si="8"/>
        <v>0</v>
      </c>
      <c r="I40" s="111">
        <f t="shared" si="9"/>
        <v>0</v>
      </c>
      <c r="J40" s="111">
        <f t="shared" si="10"/>
        <v>0</v>
      </c>
      <c r="K40" s="111">
        <f t="shared" si="3"/>
        <v>0</v>
      </c>
      <c r="L40" s="117">
        <f t="shared" si="11"/>
        <v>0</v>
      </c>
      <c r="M40" s="104"/>
      <c r="N40" s="124"/>
      <c r="O40" s="124">
        <f t="shared" si="4"/>
        <v>0</v>
      </c>
      <c r="P40" s="124">
        <f t="shared" si="12"/>
        <v>0</v>
      </c>
      <c r="Q40" s="124">
        <f t="shared" si="15"/>
        <v>0</v>
      </c>
      <c r="R40" s="124">
        <f t="shared" si="18"/>
        <v>0</v>
      </c>
      <c r="S40" s="124">
        <f t="shared" si="21"/>
        <v>0</v>
      </c>
      <c r="T40" s="124">
        <f t="shared" si="24"/>
        <v>0</v>
      </c>
      <c r="U40" s="124">
        <f t="shared" si="30"/>
        <v>0</v>
      </c>
      <c r="V40" s="124">
        <f t="shared" si="30"/>
        <v>0</v>
      </c>
      <c r="W40" s="124">
        <f t="shared" si="30"/>
        <v>0</v>
      </c>
      <c r="X40" s="124">
        <f t="shared" si="30"/>
        <v>0</v>
      </c>
      <c r="Y40" s="124">
        <f t="shared" si="30"/>
        <v>0</v>
      </c>
      <c r="Z40" s="124">
        <f t="shared" si="30"/>
        <v>0</v>
      </c>
      <c r="AA40" s="124">
        <f t="shared" si="30"/>
        <v>0</v>
      </c>
      <c r="AB40" s="124">
        <f t="shared" si="30"/>
        <v>0</v>
      </c>
      <c r="AC40" s="124">
        <f t="shared" si="30"/>
        <v>0</v>
      </c>
      <c r="AD40" s="124">
        <f t="shared" si="30"/>
        <v>0</v>
      </c>
      <c r="AE40" s="124">
        <f t="shared" si="31"/>
        <v>0</v>
      </c>
      <c r="AF40" s="124">
        <f t="shared" si="31"/>
        <v>0</v>
      </c>
      <c r="AG40" s="124">
        <f t="shared" si="31"/>
        <v>0</v>
      </c>
      <c r="AH40" s="124">
        <f t="shared" si="31"/>
        <v>0</v>
      </c>
      <c r="AI40" s="124">
        <f t="shared" si="31"/>
        <v>0</v>
      </c>
      <c r="AJ40" s="124">
        <f t="shared" si="31"/>
        <v>0</v>
      </c>
      <c r="AK40" s="124">
        <f t="shared" si="31"/>
        <v>0</v>
      </c>
      <c r="AL40" s="124">
        <f t="shared" si="31"/>
        <v>0</v>
      </c>
      <c r="AM40" s="124">
        <f t="shared" si="29"/>
        <v>0</v>
      </c>
      <c r="AN40" s="124">
        <f t="shared" si="29"/>
        <v>0</v>
      </c>
      <c r="AO40" s="124">
        <f t="shared" si="29"/>
        <v>0</v>
      </c>
      <c r="AP40" s="124">
        <f t="shared" si="29"/>
        <v>0</v>
      </c>
      <c r="AQ40" s="124">
        <f t="shared" si="29"/>
        <v>0</v>
      </c>
      <c r="AR40" s="124">
        <f t="shared" si="29"/>
        <v>0</v>
      </c>
      <c r="AS40" s="124">
        <f t="shared" si="29"/>
        <v>0</v>
      </c>
      <c r="AT40" s="124">
        <f t="shared" si="29"/>
        <v>0</v>
      </c>
      <c r="AU40" s="124">
        <f t="shared" si="29"/>
        <v>0</v>
      </c>
      <c r="AV40" s="124">
        <f t="shared" si="28"/>
        <v>0</v>
      </c>
    </row>
    <row r="41" spans="1:48" x14ac:dyDescent="0.2">
      <c r="A41" s="114">
        <f t="shared" si="7"/>
        <v>2054</v>
      </c>
      <c r="B41" s="148">
        <f>'QUANTITIES - ALT 2'!L37</f>
        <v>0</v>
      </c>
      <c r="C41" s="148">
        <f>'QUANTITIES - ALT 2'!M37</f>
        <v>0</v>
      </c>
      <c r="D41" s="148">
        <f>'QUANTITIES - ALT 2'!N37</f>
        <v>0</v>
      </c>
      <c r="E41" s="148">
        <f>'QUANTITIES - ALT 2'!O37</f>
        <v>0</v>
      </c>
      <c r="F41" s="149">
        <f t="shared" si="2"/>
        <v>0</v>
      </c>
      <c r="G41" s="134"/>
      <c r="H41" s="113">
        <f t="shared" si="8"/>
        <v>0</v>
      </c>
      <c r="I41" s="111">
        <f t="shared" si="9"/>
        <v>0</v>
      </c>
      <c r="J41" s="111">
        <f t="shared" si="10"/>
        <v>0</v>
      </c>
      <c r="K41" s="111">
        <f t="shared" si="3"/>
        <v>0</v>
      </c>
      <c r="L41" s="117">
        <f t="shared" si="11"/>
        <v>0</v>
      </c>
      <c r="M41" s="104"/>
      <c r="N41" s="124"/>
      <c r="O41" s="124">
        <f t="shared" si="4"/>
        <v>0</v>
      </c>
      <c r="P41" s="124">
        <f t="shared" si="12"/>
        <v>0</v>
      </c>
      <c r="Q41" s="124">
        <f t="shared" si="15"/>
        <v>0</v>
      </c>
      <c r="R41" s="124">
        <f t="shared" si="18"/>
        <v>0</v>
      </c>
      <c r="S41" s="124">
        <f t="shared" si="21"/>
        <v>0</v>
      </c>
      <c r="T41" s="124">
        <f t="shared" si="24"/>
        <v>0</v>
      </c>
      <c r="U41" s="124">
        <f t="shared" si="30"/>
        <v>0</v>
      </c>
      <c r="V41" s="124">
        <f t="shared" si="30"/>
        <v>0</v>
      </c>
      <c r="W41" s="124">
        <f t="shared" si="30"/>
        <v>0</v>
      </c>
      <c r="X41" s="124">
        <f t="shared" si="30"/>
        <v>0</v>
      </c>
      <c r="Y41" s="124">
        <f t="shared" si="30"/>
        <v>0</v>
      </c>
      <c r="Z41" s="124">
        <f t="shared" si="30"/>
        <v>0</v>
      </c>
      <c r="AA41" s="124">
        <f t="shared" si="30"/>
        <v>0</v>
      </c>
      <c r="AB41" s="124">
        <f t="shared" si="30"/>
        <v>0</v>
      </c>
      <c r="AC41" s="124">
        <f t="shared" si="30"/>
        <v>0</v>
      </c>
      <c r="AD41" s="124">
        <f t="shared" si="30"/>
        <v>0</v>
      </c>
      <c r="AE41" s="124">
        <f t="shared" si="31"/>
        <v>0</v>
      </c>
      <c r="AF41" s="124">
        <f t="shared" si="31"/>
        <v>0</v>
      </c>
      <c r="AG41" s="124">
        <f t="shared" si="31"/>
        <v>0</v>
      </c>
      <c r="AH41" s="124">
        <f t="shared" si="31"/>
        <v>0</v>
      </c>
      <c r="AI41" s="124">
        <f t="shared" si="31"/>
        <v>0</v>
      </c>
      <c r="AJ41" s="124">
        <f t="shared" si="31"/>
        <v>0</v>
      </c>
      <c r="AK41" s="124">
        <f t="shared" si="31"/>
        <v>0</v>
      </c>
      <c r="AL41" s="124">
        <f t="shared" si="31"/>
        <v>0</v>
      </c>
      <c r="AM41" s="124">
        <f t="shared" si="29"/>
        <v>0</v>
      </c>
      <c r="AN41" s="124">
        <f t="shared" si="29"/>
        <v>0</v>
      </c>
      <c r="AO41" s="124">
        <f t="shared" si="29"/>
        <v>0</v>
      </c>
      <c r="AP41" s="124">
        <f t="shared" si="29"/>
        <v>0</v>
      </c>
      <c r="AQ41" s="124">
        <f t="shared" si="29"/>
        <v>0</v>
      </c>
      <c r="AR41" s="124">
        <f t="shared" si="29"/>
        <v>0</v>
      </c>
      <c r="AS41" s="124">
        <f t="shared" si="29"/>
        <v>0</v>
      </c>
      <c r="AT41" s="124">
        <f t="shared" si="29"/>
        <v>0</v>
      </c>
      <c r="AU41" s="124">
        <f t="shared" si="29"/>
        <v>0</v>
      </c>
      <c r="AV41" s="124">
        <f t="shared" si="28"/>
        <v>0</v>
      </c>
    </row>
    <row r="42" spans="1:48" x14ac:dyDescent="0.2">
      <c r="A42" s="114">
        <f t="shared" si="7"/>
        <v>2055</v>
      </c>
      <c r="B42" s="148">
        <f>'QUANTITIES - ALT 2'!L38</f>
        <v>0</v>
      </c>
      <c r="C42" s="148">
        <f>'QUANTITIES - ALT 2'!M38</f>
        <v>0</v>
      </c>
      <c r="D42" s="148">
        <f>'QUANTITIES - ALT 2'!N38</f>
        <v>0</v>
      </c>
      <c r="E42" s="148">
        <f>'QUANTITIES - ALT 2'!O38</f>
        <v>0</v>
      </c>
      <c r="F42" s="149">
        <f t="shared" si="2"/>
        <v>0</v>
      </c>
      <c r="G42" s="134"/>
      <c r="H42" s="113">
        <f t="shared" si="8"/>
        <v>0</v>
      </c>
      <c r="I42" s="111">
        <f t="shared" si="9"/>
        <v>0</v>
      </c>
      <c r="J42" s="111">
        <f t="shared" si="10"/>
        <v>0</v>
      </c>
      <c r="K42" s="111">
        <f t="shared" si="3"/>
        <v>0</v>
      </c>
      <c r="L42" s="117">
        <f t="shared" si="11"/>
        <v>0</v>
      </c>
      <c r="M42" s="104"/>
      <c r="N42" s="124"/>
      <c r="O42" s="124">
        <f t="shared" si="4"/>
        <v>0</v>
      </c>
      <c r="P42" s="124">
        <f t="shared" si="12"/>
        <v>0</v>
      </c>
      <c r="Q42" s="124">
        <f t="shared" si="15"/>
        <v>0</v>
      </c>
      <c r="R42" s="124">
        <f t="shared" si="18"/>
        <v>0</v>
      </c>
      <c r="S42" s="124">
        <f t="shared" si="21"/>
        <v>0</v>
      </c>
      <c r="T42" s="124">
        <f t="shared" si="24"/>
        <v>0</v>
      </c>
      <c r="U42" s="124">
        <f t="shared" si="30"/>
        <v>0</v>
      </c>
      <c r="V42" s="124">
        <f t="shared" si="30"/>
        <v>0</v>
      </c>
      <c r="W42" s="124">
        <f t="shared" si="30"/>
        <v>0</v>
      </c>
      <c r="X42" s="124">
        <f t="shared" si="30"/>
        <v>0</v>
      </c>
      <c r="Y42" s="124">
        <f t="shared" si="30"/>
        <v>0</v>
      </c>
      <c r="Z42" s="124">
        <f t="shared" si="30"/>
        <v>0</v>
      </c>
      <c r="AA42" s="124">
        <f t="shared" si="30"/>
        <v>0</v>
      </c>
      <c r="AB42" s="124">
        <f t="shared" si="30"/>
        <v>0</v>
      </c>
      <c r="AC42" s="124">
        <f t="shared" si="30"/>
        <v>0</v>
      </c>
      <c r="AD42" s="124">
        <f t="shared" si="30"/>
        <v>0</v>
      </c>
      <c r="AE42" s="124">
        <f t="shared" si="31"/>
        <v>0</v>
      </c>
      <c r="AF42" s="124">
        <f t="shared" si="31"/>
        <v>0</v>
      </c>
      <c r="AG42" s="124">
        <f t="shared" si="31"/>
        <v>0</v>
      </c>
      <c r="AH42" s="124">
        <f t="shared" si="31"/>
        <v>0</v>
      </c>
      <c r="AI42" s="124">
        <f t="shared" si="31"/>
        <v>0</v>
      </c>
      <c r="AJ42" s="124">
        <f t="shared" si="31"/>
        <v>0</v>
      </c>
      <c r="AK42" s="124">
        <f t="shared" si="31"/>
        <v>0</v>
      </c>
      <c r="AL42" s="124">
        <f t="shared" si="31"/>
        <v>0</v>
      </c>
      <c r="AM42" s="124">
        <f t="shared" si="29"/>
        <v>0</v>
      </c>
      <c r="AN42" s="124">
        <f t="shared" si="29"/>
        <v>0</v>
      </c>
      <c r="AO42" s="124">
        <f t="shared" si="29"/>
        <v>0</v>
      </c>
      <c r="AP42" s="124">
        <f t="shared" si="29"/>
        <v>0</v>
      </c>
      <c r="AQ42" s="124">
        <f t="shared" si="29"/>
        <v>0</v>
      </c>
      <c r="AR42" s="124">
        <f t="shared" si="29"/>
        <v>0</v>
      </c>
      <c r="AS42" s="124">
        <f t="shared" si="29"/>
        <v>0</v>
      </c>
      <c r="AT42" s="124">
        <f t="shared" si="29"/>
        <v>0</v>
      </c>
      <c r="AU42" s="124">
        <f t="shared" si="29"/>
        <v>0</v>
      </c>
      <c r="AV42" s="124">
        <f t="shared" si="28"/>
        <v>0</v>
      </c>
    </row>
    <row r="43" spans="1:48" x14ac:dyDescent="0.2">
      <c r="A43" s="114">
        <f t="shared" si="7"/>
        <v>2056</v>
      </c>
      <c r="B43" s="148">
        <f>'QUANTITIES - ALT 2'!L39</f>
        <v>0</v>
      </c>
      <c r="C43" s="148">
        <f>'QUANTITIES - ALT 2'!M39</f>
        <v>0</v>
      </c>
      <c r="D43" s="148">
        <f>'QUANTITIES - ALT 2'!N39</f>
        <v>0</v>
      </c>
      <c r="E43" s="148">
        <f>'QUANTITIES - ALT 2'!O39</f>
        <v>0</v>
      </c>
      <c r="F43" s="149">
        <f t="shared" si="2"/>
        <v>0</v>
      </c>
      <c r="G43" s="134"/>
      <c r="H43" s="113">
        <f t="shared" si="8"/>
        <v>0</v>
      </c>
      <c r="I43" s="111">
        <f t="shared" si="9"/>
        <v>0</v>
      </c>
      <c r="J43" s="111">
        <f t="shared" si="10"/>
        <v>0</v>
      </c>
      <c r="K43" s="111">
        <f t="shared" si="3"/>
        <v>0</v>
      </c>
      <c r="L43" s="117">
        <f t="shared" si="11"/>
        <v>0</v>
      </c>
      <c r="M43" s="104"/>
      <c r="N43" s="124"/>
      <c r="O43" s="124">
        <f t="shared" si="4"/>
        <v>0</v>
      </c>
      <c r="P43" s="124">
        <f t="shared" si="12"/>
        <v>0</v>
      </c>
      <c r="Q43" s="124">
        <f t="shared" si="15"/>
        <v>0</v>
      </c>
      <c r="R43" s="124">
        <f t="shared" si="18"/>
        <v>0</v>
      </c>
      <c r="S43" s="124">
        <f t="shared" si="21"/>
        <v>0</v>
      </c>
      <c r="T43" s="124">
        <f t="shared" si="24"/>
        <v>0</v>
      </c>
      <c r="U43" s="124">
        <f t="shared" si="30"/>
        <v>0</v>
      </c>
      <c r="V43" s="124">
        <f t="shared" si="30"/>
        <v>0</v>
      </c>
      <c r="W43" s="124">
        <f t="shared" si="30"/>
        <v>0</v>
      </c>
      <c r="X43" s="124">
        <f t="shared" si="30"/>
        <v>0</v>
      </c>
      <c r="Y43" s="124">
        <f t="shared" si="30"/>
        <v>0</v>
      </c>
      <c r="Z43" s="124">
        <f t="shared" si="30"/>
        <v>0</v>
      </c>
      <c r="AA43" s="124">
        <f t="shared" si="30"/>
        <v>0</v>
      </c>
      <c r="AB43" s="124">
        <f t="shared" si="30"/>
        <v>0</v>
      </c>
      <c r="AC43" s="124">
        <f t="shared" si="30"/>
        <v>0</v>
      </c>
      <c r="AD43" s="124">
        <f t="shared" si="30"/>
        <v>0</v>
      </c>
      <c r="AE43" s="124">
        <f t="shared" si="31"/>
        <v>0</v>
      </c>
      <c r="AF43" s="124">
        <f t="shared" si="31"/>
        <v>0</v>
      </c>
      <c r="AG43" s="124">
        <f t="shared" si="31"/>
        <v>0</v>
      </c>
      <c r="AH43" s="124">
        <f t="shared" si="31"/>
        <v>0</v>
      </c>
      <c r="AI43" s="124">
        <f t="shared" si="31"/>
        <v>0</v>
      </c>
      <c r="AJ43" s="124">
        <f t="shared" si="31"/>
        <v>0</v>
      </c>
      <c r="AK43" s="124">
        <f t="shared" si="31"/>
        <v>0</v>
      </c>
      <c r="AL43" s="124">
        <f t="shared" si="31"/>
        <v>0</v>
      </c>
      <c r="AM43" s="124">
        <f t="shared" si="29"/>
        <v>0</v>
      </c>
      <c r="AN43" s="124">
        <f t="shared" si="29"/>
        <v>0</v>
      </c>
      <c r="AO43" s="124">
        <f t="shared" si="29"/>
        <v>0</v>
      </c>
      <c r="AP43" s="124">
        <f t="shared" si="29"/>
        <v>0</v>
      </c>
      <c r="AQ43" s="124">
        <f t="shared" si="29"/>
        <v>0</v>
      </c>
      <c r="AR43" s="124">
        <f t="shared" si="29"/>
        <v>0</v>
      </c>
      <c r="AS43" s="124">
        <f t="shared" si="29"/>
        <v>0</v>
      </c>
      <c r="AT43" s="124">
        <f t="shared" si="29"/>
        <v>0</v>
      </c>
      <c r="AU43" s="124">
        <f t="shared" si="29"/>
        <v>0</v>
      </c>
      <c r="AV43" s="124">
        <f t="shared" si="28"/>
        <v>0</v>
      </c>
    </row>
    <row r="44" spans="1:48" x14ac:dyDescent="0.2">
      <c r="A44" s="114">
        <f t="shared" si="7"/>
        <v>2057</v>
      </c>
      <c r="B44" s="148">
        <f>'QUANTITIES - ALT 2'!L40</f>
        <v>0</v>
      </c>
      <c r="C44" s="148">
        <f>'QUANTITIES - ALT 2'!M40</f>
        <v>0</v>
      </c>
      <c r="D44" s="148">
        <f>'QUANTITIES - ALT 2'!N40</f>
        <v>0</v>
      </c>
      <c r="E44" s="148">
        <f>'QUANTITIES - ALT 2'!O40</f>
        <v>0</v>
      </c>
      <c r="F44" s="149">
        <f t="shared" si="2"/>
        <v>0</v>
      </c>
      <c r="G44" s="134"/>
      <c r="H44" s="113">
        <f t="shared" si="8"/>
        <v>0</v>
      </c>
      <c r="I44" s="111">
        <f t="shared" si="9"/>
        <v>0</v>
      </c>
      <c r="J44" s="111">
        <f t="shared" si="10"/>
        <v>0</v>
      </c>
      <c r="K44" s="111">
        <f t="shared" si="3"/>
        <v>0</v>
      </c>
      <c r="L44" s="117">
        <f t="shared" si="11"/>
        <v>0</v>
      </c>
      <c r="M44" s="104"/>
      <c r="N44" s="124"/>
      <c r="O44" s="124">
        <f t="shared" si="4"/>
        <v>0</v>
      </c>
      <c r="P44" s="124">
        <f t="shared" si="12"/>
        <v>0</v>
      </c>
      <c r="Q44" s="124">
        <f t="shared" si="15"/>
        <v>0</v>
      </c>
      <c r="R44" s="124">
        <f t="shared" si="18"/>
        <v>0</v>
      </c>
      <c r="S44" s="124">
        <f t="shared" si="21"/>
        <v>0</v>
      </c>
      <c r="T44" s="124">
        <f t="shared" si="24"/>
        <v>0</v>
      </c>
      <c r="U44" s="124">
        <f t="shared" si="30"/>
        <v>0</v>
      </c>
      <c r="V44" s="124">
        <f t="shared" si="30"/>
        <v>0</v>
      </c>
      <c r="W44" s="124">
        <f t="shared" si="30"/>
        <v>0</v>
      </c>
      <c r="X44" s="124">
        <f t="shared" si="30"/>
        <v>0</v>
      </c>
      <c r="Y44" s="124">
        <f t="shared" si="30"/>
        <v>0</v>
      </c>
      <c r="Z44" s="124">
        <f t="shared" si="30"/>
        <v>0</v>
      </c>
      <c r="AA44" s="124">
        <f t="shared" si="30"/>
        <v>0</v>
      </c>
      <c r="AB44" s="124">
        <f t="shared" si="30"/>
        <v>0</v>
      </c>
      <c r="AC44" s="124">
        <f t="shared" si="30"/>
        <v>0</v>
      </c>
      <c r="AD44" s="124">
        <f t="shared" si="30"/>
        <v>0</v>
      </c>
      <c r="AE44" s="124">
        <f t="shared" si="31"/>
        <v>0</v>
      </c>
      <c r="AF44" s="124">
        <f t="shared" si="31"/>
        <v>0</v>
      </c>
      <c r="AG44" s="124">
        <f t="shared" si="31"/>
        <v>0</v>
      </c>
      <c r="AH44" s="124">
        <f t="shared" si="31"/>
        <v>0</v>
      </c>
      <c r="AI44" s="124">
        <f t="shared" si="31"/>
        <v>0</v>
      </c>
      <c r="AJ44" s="124">
        <f t="shared" si="31"/>
        <v>0</v>
      </c>
      <c r="AK44" s="124">
        <f t="shared" si="31"/>
        <v>0</v>
      </c>
      <c r="AL44" s="124">
        <f t="shared" si="31"/>
        <v>0</v>
      </c>
      <c r="AM44" s="124">
        <f t="shared" si="29"/>
        <v>0</v>
      </c>
      <c r="AN44" s="124">
        <f t="shared" si="29"/>
        <v>0</v>
      </c>
      <c r="AO44" s="124">
        <f t="shared" si="29"/>
        <v>0</v>
      </c>
      <c r="AP44" s="124">
        <f t="shared" si="29"/>
        <v>0</v>
      </c>
      <c r="AQ44" s="124">
        <f t="shared" si="29"/>
        <v>0</v>
      </c>
      <c r="AR44" s="124">
        <f t="shared" si="29"/>
        <v>0</v>
      </c>
      <c r="AS44" s="124">
        <f t="shared" si="29"/>
        <v>0</v>
      </c>
      <c r="AT44" s="124">
        <f t="shared" si="29"/>
        <v>0</v>
      </c>
      <c r="AU44" s="124">
        <f t="shared" si="29"/>
        <v>0</v>
      </c>
      <c r="AV44" s="124">
        <f t="shared" si="28"/>
        <v>0</v>
      </c>
    </row>
    <row r="45" spans="1:48" x14ac:dyDescent="0.2">
      <c r="A45" s="114">
        <f t="shared" si="7"/>
        <v>2058</v>
      </c>
      <c r="B45" s="148">
        <f>'QUANTITIES - ALT 2'!L41</f>
        <v>0</v>
      </c>
      <c r="C45" s="148">
        <f>'QUANTITIES - ALT 2'!M41</f>
        <v>0</v>
      </c>
      <c r="D45" s="148">
        <f>'QUANTITIES - ALT 2'!N41</f>
        <v>0</v>
      </c>
      <c r="E45" s="148">
        <f>'QUANTITIES - ALT 2'!O41</f>
        <v>0</v>
      </c>
      <c r="F45" s="149">
        <f t="shared" si="2"/>
        <v>0</v>
      </c>
      <c r="G45" s="134"/>
      <c r="H45" s="113">
        <f t="shared" si="8"/>
        <v>0</v>
      </c>
      <c r="I45" s="111">
        <f t="shared" si="9"/>
        <v>0</v>
      </c>
      <c r="J45" s="111">
        <f t="shared" si="10"/>
        <v>0</v>
      </c>
      <c r="K45" s="111">
        <f t="shared" si="3"/>
        <v>0</v>
      </c>
      <c r="L45" s="117">
        <f t="shared" si="11"/>
        <v>0</v>
      </c>
      <c r="M45" s="104"/>
      <c r="N45" s="124"/>
      <c r="O45" s="124">
        <f t="shared" si="4"/>
        <v>0</v>
      </c>
      <c r="P45" s="124">
        <f t="shared" si="12"/>
        <v>0</v>
      </c>
      <c r="Q45" s="124">
        <f t="shared" si="15"/>
        <v>0</v>
      </c>
      <c r="R45" s="124">
        <f t="shared" si="18"/>
        <v>0</v>
      </c>
      <c r="S45" s="124">
        <f t="shared" si="21"/>
        <v>0</v>
      </c>
      <c r="T45" s="124">
        <f t="shared" si="24"/>
        <v>0</v>
      </c>
      <c r="U45" s="124">
        <f t="shared" si="30"/>
        <v>0</v>
      </c>
      <c r="V45" s="124">
        <f t="shared" si="30"/>
        <v>0</v>
      </c>
      <c r="W45" s="124">
        <f t="shared" si="30"/>
        <v>0</v>
      </c>
      <c r="X45" s="124">
        <f t="shared" si="30"/>
        <v>0</v>
      </c>
      <c r="Y45" s="124">
        <f t="shared" si="30"/>
        <v>0</v>
      </c>
      <c r="Z45" s="124">
        <f t="shared" si="30"/>
        <v>0</v>
      </c>
      <c r="AA45" s="124">
        <f t="shared" si="30"/>
        <v>0</v>
      </c>
      <c r="AB45" s="124">
        <f t="shared" si="30"/>
        <v>0</v>
      </c>
      <c r="AC45" s="124">
        <f t="shared" si="30"/>
        <v>0</v>
      </c>
      <c r="AD45" s="124">
        <f t="shared" si="30"/>
        <v>0</v>
      </c>
      <c r="AE45" s="124">
        <f t="shared" si="31"/>
        <v>0</v>
      </c>
      <c r="AF45" s="124">
        <f t="shared" si="31"/>
        <v>0</v>
      </c>
      <c r="AG45" s="124">
        <f t="shared" si="31"/>
        <v>0</v>
      </c>
      <c r="AH45" s="124">
        <f t="shared" si="31"/>
        <v>0</v>
      </c>
      <c r="AI45" s="124">
        <f t="shared" si="31"/>
        <v>0</v>
      </c>
      <c r="AJ45" s="124">
        <f t="shared" si="31"/>
        <v>0</v>
      </c>
      <c r="AK45" s="124">
        <f t="shared" si="31"/>
        <v>0</v>
      </c>
      <c r="AL45" s="124">
        <f t="shared" si="31"/>
        <v>0</v>
      </c>
      <c r="AM45" s="124">
        <f t="shared" si="29"/>
        <v>0</v>
      </c>
      <c r="AN45" s="124">
        <f t="shared" si="29"/>
        <v>0</v>
      </c>
      <c r="AO45" s="124">
        <f t="shared" si="29"/>
        <v>0</v>
      </c>
      <c r="AP45" s="124">
        <f t="shared" si="29"/>
        <v>0</v>
      </c>
      <c r="AQ45" s="124">
        <f t="shared" si="29"/>
        <v>0</v>
      </c>
      <c r="AR45" s="124">
        <f t="shared" si="29"/>
        <v>0</v>
      </c>
      <c r="AS45" s="124">
        <f t="shared" si="29"/>
        <v>0</v>
      </c>
      <c r="AT45" s="124">
        <f t="shared" si="29"/>
        <v>0</v>
      </c>
      <c r="AU45" s="124">
        <f t="shared" si="29"/>
        <v>0</v>
      </c>
      <c r="AV45" s="124">
        <f t="shared" si="28"/>
        <v>0</v>
      </c>
    </row>
    <row r="46" spans="1:48" ht="15" thickBot="1" x14ac:dyDescent="0.25">
      <c r="A46" s="137">
        <f t="shared" si="7"/>
        <v>2059</v>
      </c>
      <c r="B46" s="150">
        <f>'QUANTITIES - ALT 2'!L42</f>
        <v>0</v>
      </c>
      <c r="C46" s="150">
        <f>'QUANTITIES - ALT 2'!M42</f>
        <v>0</v>
      </c>
      <c r="D46" s="150">
        <f>'QUANTITIES - ALT 2'!N42</f>
        <v>0</v>
      </c>
      <c r="E46" s="150">
        <f>'QUANTITIES - ALT 2'!O42</f>
        <v>0</v>
      </c>
      <c r="F46" s="151">
        <f t="shared" si="2"/>
        <v>0</v>
      </c>
      <c r="G46" s="134"/>
      <c r="H46" s="121">
        <f t="shared" si="8"/>
        <v>0</v>
      </c>
      <c r="I46" s="119">
        <f t="shared" si="9"/>
        <v>0</v>
      </c>
      <c r="J46" s="119">
        <f t="shared" si="10"/>
        <v>0</v>
      </c>
      <c r="K46" s="119">
        <f t="shared" si="3"/>
        <v>0</v>
      </c>
      <c r="L46" s="152">
        <f t="shared" si="11"/>
        <v>0</v>
      </c>
      <c r="M46" s="104"/>
      <c r="N46" s="124"/>
      <c r="O46" s="124">
        <f t="shared" si="4"/>
        <v>0</v>
      </c>
      <c r="P46" s="124">
        <f t="shared" si="12"/>
        <v>0</v>
      </c>
      <c r="Q46" s="124">
        <f t="shared" si="15"/>
        <v>0</v>
      </c>
      <c r="R46" s="124">
        <f t="shared" si="18"/>
        <v>0</v>
      </c>
      <c r="S46" s="124">
        <f t="shared" si="21"/>
        <v>0</v>
      </c>
      <c r="T46" s="124">
        <f t="shared" si="24"/>
        <v>0</v>
      </c>
      <c r="U46" s="124">
        <f t="shared" si="30"/>
        <v>0</v>
      </c>
      <c r="V46" s="124">
        <f t="shared" si="30"/>
        <v>0</v>
      </c>
      <c r="W46" s="124">
        <f t="shared" si="30"/>
        <v>0</v>
      </c>
      <c r="X46" s="124">
        <f t="shared" si="30"/>
        <v>0</v>
      </c>
      <c r="Y46" s="124">
        <f t="shared" si="30"/>
        <v>0</v>
      </c>
      <c r="Z46" s="124">
        <f t="shared" si="30"/>
        <v>0</v>
      </c>
      <c r="AA46" s="124">
        <f t="shared" si="30"/>
        <v>0</v>
      </c>
      <c r="AB46" s="124">
        <f t="shared" si="30"/>
        <v>0</v>
      </c>
      <c r="AC46" s="124">
        <f t="shared" si="30"/>
        <v>0</v>
      </c>
      <c r="AD46" s="124">
        <f t="shared" si="30"/>
        <v>0</v>
      </c>
      <c r="AE46" s="124">
        <f t="shared" si="31"/>
        <v>0</v>
      </c>
      <c r="AF46" s="124">
        <f t="shared" si="31"/>
        <v>0</v>
      </c>
      <c r="AG46" s="124">
        <f t="shared" si="31"/>
        <v>0</v>
      </c>
      <c r="AH46" s="124">
        <f t="shared" si="31"/>
        <v>0</v>
      </c>
      <c r="AI46" s="124">
        <f t="shared" si="31"/>
        <v>0</v>
      </c>
      <c r="AJ46" s="124">
        <f t="shared" si="31"/>
        <v>0</v>
      </c>
      <c r="AK46" s="124">
        <f t="shared" si="31"/>
        <v>0</v>
      </c>
      <c r="AL46" s="124">
        <f t="shared" si="31"/>
        <v>0</v>
      </c>
      <c r="AM46" s="124">
        <f t="shared" si="29"/>
        <v>0</v>
      </c>
      <c r="AN46" s="124">
        <f t="shared" si="29"/>
        <v>0</v>
      </c>
      <c r="AO46" s="124">
        <f t="shared" si="29"/>
        <v>0</v>
      </c>
      <c r="AP46" s="124">
        <f t="shared" si="29"/>
        <v>0</v>
      </c>
      <c r="AQ46" s="124">
        <f t="shared" si="29"/>
        <v>0</v>
      </c>
      <c r="AR46" s="124">
        <f t="shared" si="29"/>
        <v>0</v>
      </c>
      <c r="AS46" s="124">
        <f t="shared" si="29"/>
        <v>0</v>
      </c>
      <c r="AT46" s="124">
        <f t="shared" si="29"/>
        <v>0</v>
      </c>
      <c r="AU46" s="124">
        <f t="shared" si="29"/>
        <v>0</v>
      </c>
      <c r="AV46" s="124">
        <f t="shared" si="28"/>
        <v>0</v>
      </c>
    </row>
    <row r="47" spans="1:48" ht="15" thickBot="1" x14ac:dyDescent="0.25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</row>
    <row r="48" spans="1:48" ht="15" thickBot="1" x14ac:dyDescent="0.25">
      <c r="A48" s="136" t="s">
        <v>25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53">
        <f>SUM(L9:L46)</f>
        <v>16511998.59422848</v>
      </c>
      <c r="M48" s="104"/>
      <c r="N48" s="154">
        <f>SUM(N9:N46)</f>
        <v>0</v>
      </c>
      <c r="O48" s="154">
        <f t="shared" ref="O48:AV48" si="32">SUM(O9:O46)</f>
        <v>4127999.64855712</v>
      </c>
      <c r="P48" s="154">
        <f t="shared" si="32"/>
        <v>4127999.64855712</v>
      </c>
      <c r="Q48" s="154">
        <f t="shared" si="32"/>
        <v>4127999.64855712</v>
      </c>
      <c r="R48" s="154">
        <f t="shared" si="32"/>
        <v>4127999.64855712</v>
      </c>
      <c r="S48" s="154">
        <f t="shared" si="32"/>
        <v>0</v>
      </c>
      <c r="T48" s="154">
        <f t="shared" si="32"/>
        <v>0</v>
      </c>
      <c r="U48" s="154">
        <f t="shared" si="32"/>
        <v>0</v>
      </c>
      <c r="V48" s="154">
        <f t="shared" si="32"/>
        <v>0</v>
      </c>
      <c r="W48" s="154">
        <f t="shared" si="32"/>
        <v>0</v>
      </c>
      <c r="X48" s="154">
        <f t="shared" si="32"/>
        <v>0</v>
      </c>
      <c r="Y48" s="154">
        <f t="shared" si="32"/>
        <v>0</v>
      </c>
      <c r="Z48" s="154">
        <f t="shared" si="32"/>
        <v>10596.600547274487</v>
      </c>
      <c r="AA48" s="154">
        <f t="shared" si="32"/>
        <v>21193.201094548975</v>
      </c>
      <c r="AB48" s="154">
        <f t="shared" si="32"/>
        <v>31789.801641823462</v>
      </c>
      <c r="AC48" s="154">
        <f t="shared" si="32"/>
        <v>42386.402189097949</v>
      </c>
      <c r="AD48" s="154">
        <f t="shared" si="32"/>
        <v>42386.402189097949</v>
      </c>
      <c r="AE48" s="154">
        <f t="shared" si="32"/>
        <v>42647.241587184704</v>
      </c>
      <c r="AF48" s="154">
        <f t="shared" si="32"/>
        <v>42908.080985271459</v>
      </c>
      <c r="AG48" s="154">
        <f t="shared" si="32"/>
        <v>43168.920383358214</v>
      </c>
      <c r="AH48" s="154">
        <f t="shared" si="32"/>
        <v>43429.759781444969</v>
      </c>
      <c r="AI48" s="154">
        <f t="shared" si="32"/>
        <v>43429.759781444969</v>
      </c>
      <c r="AJ48" s="154">
        <f t="shared" si="32"/>
        <v>74694.765229523735</v>
      </c>
      <c r="AK48" s="154">
        <f t="shared" si="32"/>
        <v>105959.7706776025</v>
      </c>
      <c r="AL48" s="154">
        <f t="shared" si="32"/>
        <v>137224.77612568127</v>
      </c>
      <c r="AM48" s="154">
        <f t="shared" si="32"/>
        <v>168489.78157376003</v>
      </c>
      <c r="AN48" s="154">
        <f t="shared" si="32"/>
        <v>168489.78157376003</v>
      </c>
      <c r="AO48" s="154">
        <f t="shared" si="32"/>
        <v>168489.78157376003</v>
      </c>
      <c r="AP48" s="154">
        <f t="shared" si="32"/>
        <v>168489.78157376003</v>
      </c>
      <c r="AQ48" s="154">
        <f t="shared" si="32"/>
        <v>168489.78157376003</v>
      </c>
      <c r="AR48" s="154">
        <f t="shared" si="32"/>
        <v>168489.78157376003</v>
      </c>
      <c r="AS48" s="154">
        <f t="shared" si="32"/>
        <v>168489.78157376003</v>
      </c>
      <c r="AT48" s="154">
        <f t="shared" si="32"/>
        <v>168489.78157376003</v>
      </c>
      <c r="AU48" s="154">
        <f t="shared" si="32"/>
        <v>168489.78157376003</v>
      </c>
      <c r="AV48" s="154">
        <f t="shared" si="32"/>
        <v>18710222.110605694</v>
      </c>
    </row>
    <row r="49" spans="1:48" ht="15" x14ac:dyDescent="0.25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452" t="s">
        <v>110</v>
      </c>
      <c r="L49" s="452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</row>
    <row r="50" spans="1:48" ht="15" x14ac:dyDescent="0.25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9" t="s">
        <v>110</v>
      </c>
      <c r="L50" s="109" t="s">
        <v>149</v>
      </c>
      <c r="M50" s="104"/>
      <c r="N50" s="104"/>
      <c r="O50" s="155">
        <f>L51-(L51*$O$3)</f>
        <v>409.64078792000004</v>
      </c>
      <c r="P50" s="155">
        <f>L51-(L51*$O$3)</f>
        <v>409.64078792000004</v>
      </c>
      <c r="Q50" s="155">
        <f>P50-(P50*$O$3)</f>
        <v>409.64078792000004</v>
      </c>
      <c r="R50" s="155">
        <f>Q50-(Q50*$O$3)</f>
        <v>409.64078792000004</v>
      </c>
      <c r="S50" s="155">
        <f t="shared" ref="S50:T53" si="33">T50</f>
        <v>418.00080400000007</v>
      </c>
      <c r="T50" s="155">
        <f t="shared" si="33"/>
        <v>418.00080400000007</v>
      </c>
      <c r="U50" s="155">
        <f>L51/0.98</f>
        <v>418.00080400000007</v>
      </c>
      <c r="V50" s="155">
        <f t="shared" ref="V50:AU53" si="34">U50-(U50*$O$3)</f>
        <v>418.00080400000007</v>
      </c>
      <c r="W50" s="155">
        <f t="shared" si="34"/>
        <v>418.00080400000007</v>
      </c>
      <c r="X50" s="155">
        <f t="shared" si="34"/>
        <v>418.00080400000007</v>
      </c>
      <c r="Y50" s="155">
        <f t="shared" si="34"/>
        <v>418.00080400000007</v>
      </c>
      <c r="Z50" s="155">
        <f t="shared" si="34"/>
        <v>418.00080400000007</v>
      </c>
      <c r="AA50" s="155">
        <f t="shared" si="34"/>
        <v>418.00080400000007</v>
      </c>
      <c r="AB50" s="155">
        <f t="shared" si="34"/>
        <v>418.00080400000007</v>
      </c>
      <c r="AC50" s="155">
        <f t="shared" si="34"/>
        <v>418.00080400000007</v>
      </c>
      <c r="AD50" s="155">
        <f t="shared" si="34"/>
        <v>418.00080400000007</v>
      </c>
      <c r="AE50" s="155">
        <f t="shared" si="34"/>
        <v>418.00080400000007</v>
      </c>
      <c r="AF50" s="155">
        <f t="shared" si="34"/>
        <v>418.00080400000007</v>
      </c>
      <c r="AG50" s="155">
        <f t="shared" si="34"/>
        <v>418.00080400000007</v>
      </c>
      <c r="AH50" s="155">
        <f t="shared" si="34"/>
        <v>418.00080400000007</v>
      </c>
      <c r="AI50" s="155">
        <f t="shared" si="34"/>
        <v>418.00080400000007</v>
      </c>
      <c r="AJ50" s="155">
        <f t="shared" si="34"/>
        <v>418.00080400000007</v>
      </c>
      <c r="AK50" s="155">
        <f t="shared" si="34"/>
        <v>418.00080400000007</v>
      </c>
      <c r="AL50" s="155">
        <f t="shared" si="34"/>
        <v>418.00080400000007</v>
      </c>
      <c r="AM50" s="155">
        <f t="shared" si="34"/>
        <v>418.00080400000007</v>
      </c>
      <c r="AN50" s="155">
        <f t="shared" si="34"/>
        <v>418.00080400000007</v>
      </c>
      <c r="AO50" s="155">
        <f t="shared" si="34"/>
        <v>418.00080400000007</v>
      </c>
      <c r="AP50" s="155">
        <f t="shared" si="34"/>
        <v>418.00080400000007</v>
      </c>
      <c r="AQ50" s="155">
        <f t="shared" si="34"/>
        <v>418.00080400000007</v>
      </c>
      <c r="AR50" s="155">
        <f t="shared" si="34"/>
        <v>418.00080400000007</v>
      </c>
      <c r="AS50" s="155">
        <f t="shared" si="34"/>
        <v>418.00080400000007</v>
      </c>
      <c r="AT50" s="155">
        <f t="shared" si="34"/>
        <v>418.00080400000007</v>
      </c>
      <c r="AU50" s="155">
        <f t="shared" si="34"/>
        <v>418.00080400000007</v>
      </c>
      <c r="AV50" s="104"/>
    </row>
    <row r="51" spans="1:48" x14ac:dyDescent="0.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7" t="s">
        <v>18</v>
      </c>
      <c r="L51" s="156">
        <f>A4</f>
        <v>409.64078792000004</v>
      </c>
      <c r="M51" s="104"/>
      <c r="N51" s="104"/>
      <c r="O51" s="155">
        <f>L52-(L52*$O$3)</f>
        <v>398.28062791999997</v>
      </c>
      <c r="P51" s="155">
        <f>L52-(L52*$O$3)</f>
        <v>398.28062791999997</v>
      </c>
      <c r="Q51" s="155">
        <f t="shared" ref="Q51:AF53" si="35">P51-(P51*$O$3)</f>
        <v>398.28062791999997</v>
      </c>
      <c r="R51" s="155">
        <f t="shared" si="35"/>
        <v>398.28062791999997</v>
      </c>
      <c r="S51" s="155">
        <f t="shared" si="33"/>
        <v>406.40880399999998</v>
      </c>
      <c r="T51" s="155">
        <f t="shared" si="33"/>
        <v>406.40880399999998</v>
      </c>
      <c r="U51" s="155">
        <f>L52/0.98</f>
        <v>406.40880399999998</v>
      </c>
      <c r="V51" s="155">
        <f t="shared" si="35"/>
        <v>406.40880399999998</v>
      </c>
      <c r="W51" s="155">
        <f t="shared" si="35"/>
        <v>406.40880399999998</v>
      </c>
      <c r="X51" s="155">
        <f t="shared" si="35"/>
        <v>406.40880399999998</v>
      </c>
      <c r="Y51" s="155">
        <f t="shared" si="35"/>
        <v>406.40880399999998</v>
      </c>
      <c r="Z51" s="155">
        <f t="shared" si="35"/>
        <v>406.40880399999998</v>
      </c>
      <c r="AA51" s="155">
        <f t="shared" si="35"/>
        <v>406.40880399999998</v>
      </c>
      <c r="AB51" s="155">
        <f t="shared" si="35"/>
        <v>406.40880399999998</v>
      </c>
      <c r="AC51" s="155">
        <f t="shared" si="35"/>
        <v>406.40880399999998</v>
      </c>
      <c r="AD51" s="155">
        <f t="shared" si="35"/>
        <v>406.40880399999998</v>
      </c>
      <c r="AE51" s="155">
        <f t="shared" si="35"/>
        <v>406.40880399999998</v>
      </c>
      <c r="AF51" s="155">
        <f t="shared" si="35"/>
        <v>406.40880399999998</v>
      </c>
      <c r="AG51" s="155">
        <f t="shared" si="34"/>
        <v>406.40880399999998</v>
      </c>
      <c r="AH51" s="155">
        <f t="shared" si="34"/>
        <v>406.40880399999998</v>
      </c>
      <c r="AI51" s="155">
        <f t="shared" si="34"/>
        <v>406.40880399999998</v>
      </c>
      <c r="AJ51" s="155">
        <f t="shared" si="34"/>
        <v>406.40880399999998</v>
      </c>
      <c r="AK51" s="155">
        <f t="shared" si="34"/>
        <v>406.40880399999998</v>
      </c>
      <c r="AL51" s="155">
        <f t="shared" si="34"/>
        <v>406.40880399999998</v>
      </c>
      <c r="AM51" s="155">
        <f t="shared" si="34"/>
        <v>406.40880399999998</v>
      </c>
      <c r="AN51" s="155">
        <f t="shared" si="34"/>
        <v>406.40880399999998</v>
      </c>
      <c r="AO51" s="155">
        <f t="shared" si="34"/>
        <v>406.40880399999998</v>
      </c>
      <c r="AP51" s="155">
        <f t="shared" si="34"/>
        <v>406.40880399999998</v>
      </c>
      <c r="AQ51" s="155">
        <f t="shared" si="34"/>
        <v>406.40880399999998</v>
      </c>
      <c r="AR51" s="155">
        <f t="shared" si="34"/>
        <v>406.40880399999998</v>
      </c>
      <c r="AS51" s="155">
        <f t="shared" si="34"/>
        <v>406.40880399999998</v>
      </c>
      <c r="AT51" s="155">
        <f t="shared" si="34"/>
        <v>406.40880399999998</v>
      </c>
      <c r="AU51" s="155">
        <f t="shared" si="34"/>
        <v>406.40880399999998</v>
      </c>
      <c r="AV51" s="104"/>
    </row>
    <row r="52" spans="1:48" x14ac:dyDescent="0.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7" t="s">
        <v>19</v>
      </c>
      <c r="L52" s="156">
        <f>B4</f>
        <v>398.28062791999997</v>
      </c>
      <c r="M52" s="104"/>
      <c r="N52" s="104"/>
      <c r="O52" s="155">
        <f>L53-(L53*$O$3)</f>
        <v>521.4729979199999</v>
      </c>
      <c r="P52" s="155">
        <f>L53-(L53*$O$3)</f>
        <v>521.4729979199999</v>
      </c>
      <c r="Q52" s="155">
        <f t="shared" si="35"/>
        <v>521.4729979199999</v>
      </c>
      <c r="R52" s="155">
        <f t="shared" si="35"/>
        <v>521.4729979199999</v>
      </c>
      <c r="S52" s="155">
        <f t="shared" si="33"/>
        <v>532.11530399999992</v>
      </c>
      <c r="T52" s="155">
        <f t="shared" si="33"/>
        <v>532.11530399999992</v>
      </c>
      <c r="U52" s="155">
        <f>L53/0.98</f>
        <v>532.11530399999992</v>
      </c>
      <c r="V52" s="155">
        <f t="shared" si="35"/>
        <v>532.11530399999992</v>
      </c>
      <c r="W52" s="155">
        <f t="shared" si="35"/>
        <v>532.11530399999992</v>
      </c>
      <c r="X52" s="155">
        <f t="shared" si="35"/>
        <v>532.11530399999992</v>
      </c>
      <c r="Y52" s="155">
        <f t="shared" si="35"/>
        <v>532.11530399999992</v>
      </c>
      <c r="Z52" s="155">
        <f t="shared" si="35"/>
        <v>532.11530399999992</v>
      </c>
      <c r="AA52" s="155">
        <f t="shared" si="35"/>
        <v>532.11530399999992</v>
      </c>
      <c r="AB52" s="155">
        <f t="shared" si="35"/>
        <v>532.11530399999992</v>
      </c>
      <c r="AC52" s="155">
        <f t="shared" si="35"/>
        <v>532.11530399999992</v>
      </c>
      <c r="AD52" s="155">
        <f t="shared" si="35"/>
        <v>532.11530399999992</v>
      </c>
      <c r="AE52" s="155">
        <f t="shared" si="35"/>
        <v>532.11530399999992</v>
      </c>
      <c r="AF52" s="155">
        <f t="shared" si="35"/>
        <v>532.11530399999992</v>
      </c>
      <c r="AG52" s="155">
        <f t="shared" si="34"/>
        <v>532.11530399999992</v>
      </c>
      <c r="AH52" s="155">
        <f t="shared" si="34"/>
        <v>532.11530399999992</v>
      </c>
      <c r="AI52" s="155">
        <f t="shared" si="34"/>
        <v>532.11530399999992</v>
      </c>
      <c r="AJ52" s="155">
        <f t="shared" si="34"/>
        <v>532.11530399999992</v>
      </c>
      <c r="AK52" s="155">
        <f t="shared" si="34"/>
        <v>532.11530399999992</v>
      </c>
      <c r="AL52" s="155">
        <f t="shared" si="34"/>
        <v>532.11530399999992</v>
      </c>
      <c r="AM52" s="155">
        <f t="shared" si="34"/>
        <v>532.11530399999992</v>
      </c>
      <c r="AN52" s="155">
        <f t="shared" si="34"/>
        <v>532.11530399999992</v>
      </c>
      <c r="AO52" s="155">
        <f t="shared" si="34"/>
        <v>532.11530399999992</v>
      </c>
      <c r="AP52" s="155">
        <f t="shared" si="34"/>
        <v>532.11530399999992</v>
      </c>
      <c r="AQ52" s="155">
        <f t="shared" si="34"/>
        <v>532.11530399999992</v>
      </c>
      <c r="AR52" s="155">
        <f t="shared" si="34"/>
        <v>532.11530399999992</v>
      </c>
      <c r="AS52" s="155">
        <f t="shared" si="34"/>
        <v>532.11530399999992</v>
      </c>
      <c r="AT52" s="155">
        <f t="shared" si="34"/>
        <v>532.11530399999992</v>
      </c>
      <c r="AU52" s="155">
        <f t="shared" si="34"/>
        <v>532.11530399999992</v>
      </c>
      <c r="AV52" s="104"/>
    </row>
    <row r="53" spans="1:48" x14ac:dyDescent="0.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7" t="s">
        <v>20</v>
      </c>
      <c r="L53" s="156">
        <f>C4</f>
        <v>521.4729979199999</v>
      </c>
      <c r="M53" s="104"/>
      <c r="N53" s="104"/>
      <c r="O53" s="155">
        <f>L54-(L54*$O$3)</f>
        <v>508.01661791999993</v>
      </c>
      <c r="P53" s="155">
        <f>L54-(L54*$O$3)</f>
        <v>508.01661791999993</v>
      </c>
      <c r="Q53" s="155">
        <f t="shared" si="35"/>
        <v>508.01661791999993</v>
      </c>
      <c r="R53" s="155">
        <f t="shared" si="35"/>
        <v>508.01661791999993</v>
      </c>
      <c r="S53" s="155">
        <f t="shared" si="33"/>
        <v>518.38430399999993</v>
      </c>
      <c r="T53" s="155">
        <f t="shared" si="33"/>
        <v>518.38430399999993</v>
      </c>
      <c r="U53" s="155">
        <f>L54/0.98</f>
        <v>518.38430399999993</v>
      </c>
      <c r="V53" s="155">
        <f t="shared" si="35"/>
        <v>518.38430399999993</v>
      </c>
      <c r="W53" s="155">
        <f t="shared" si="35"/>
        <v>518.38430399999993</v>
      </c>
      <c r="X53" s="155">
        <f t="shared" si="35"/>
        <v>518.38430399999993</v>
      </c>
      <c r="Y53" s="155">
        <f t="shared" si="35"/>
        <v>518.38430399999993</v>
      </c>
      <c r="Z53" s="155">
        <f t="shared" si="35"/>
        <v>518.38430399999993</v>
      </c>
      <c r="AA53" s="155">
        <f t="shared" si="35"/>
        <v>518.38430399999993</v>
      </c>
      <c r="AB53" s="155">
        <f t="shared" si="35"/>
        <v>518.38430399999993</v>
      </c>
      <c r="AC53" s="155">
        <f t="shared" si="35"/>
        <v>518.38430399999993</v>
      </c>
      <c r="AD53" s="155">
        <f t="shared" si="35"/>
        <v>518.38430399999993</v>
      </c>
      <c r="AE53" s="155">
        <f t="shared" si="35"/>
        <v>518.38430399999993</v>
      </c>
      <c r="AF53" s="155">
        <f t="shared" si="35"/>
        <v>518.38430399999993</v>
      </c>
      <c r="AG53" s="155">
        <f t="shared" si="34"/>
        <v>518.38430399999993</v>
      </c>
      <c r="AH53" s="155">
        <f t="shared" si="34"/>
        <v>518.38430399999993</v>
      </c>
      <c r="AI53" s="155">
        <f t="shared" si="34"/>
        <v>518.38430399999993</v>
      </c>
      <c r="AJ53" s="155">
        <f t="shared" si="34"/>
        <v>518.38430399999993</v>
      </c>
      <c r="AK53" s="155">
        <f t="shared" si="34"/>
        <v>518.38430399999993</v>
      </c>
      <c r="AL53" s="155">
        <f t="shared" si="34"/>
        <v>518.38430399999993</v>
      </c>
      <c r="AM53" s="155">
        <f t="shared" si="34"/>
        <v>518.38430399999993</v>
      </c>
      <c r="AN53" s="155">
        <f t="shared" si="34"/>
        <v>518.38430399999993</v>
      </c>
      <c r="AO53" s="155">
        <f t="shared" si="34"/>
        <v>518.38430399999993</v>
      </c>
      <c r="AP53" s="155">
        <f t="shared" si="34"/>
        <v>518.38430399999993</v>
      </c>
      <c r="AQ53" s="155">
        <f t="shared" si="34"/>
        <v>518.38430399999993</v>
      </c>
      <c r="AR53" s="155">
        <f t="shared" si="34"/>
        <v>518.38430399999993</v>
      </c>
      <c r="AS53" s="155">
        <f t="shared" si="34"/>
        <v>518.38430399999993</v>
      </c>
      <c r="AT53" s="155">
        <f t="shared" si="34"/>
        <v>518.38430399999993</v>
      </c>
      <c r="AU53" s="155">
        <f t="shared" si="34"/>
        <v>518.38430399999993</v>
      </c>
      <c r="AV53" s="104"/>
    </row>
    <row r="54" spans="1:48" x14ac:dyDescent="0.2">
      <c r="K54" s="107" t="s">
        <v>21</v>
      </c>
      <c r="L54" s="156">
        <f>D4</f>
        <v>508.01661791999993</v>
      </c>
    </row>
    <row r="55" spans="1:48" x14ac:dyDescent="0.2">
      <c r="J55" s="115"/>
    </row>
    <row r="56" spans="1:48" hidden="1" x14ac:dyDescent="0.2">
      <c r="J56" s="115"/>
      <c r="K56" s="157"/>
      <c r="L56" s="105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9">
        <f>Z50</f>
        <v>418.00080400000007</v>
      </c>
      <c r="AA56" s="159">
        <f t="shared" ref="AA56:AU59" si="36">AA50</f>
        <v>418.00080400000007</v>
      </c>
      <c r="AB56" s="159">
        <f t="shared" si="36"/>
        <v>418.00080400000007</v>
      </c>
      <c r="AC56" s="159">
        <f t="shared" si="36"/>
        <v>418.00080400000007</v>
      </c>
      <c r="AD56" s="159">
        <f t="shared" si="36"/>
        <v>418.00080400000007</v>
      </c>
      <c r="AE56" s="159">
        <f t="shared" si="36"/>
        <v>418.00080400000007</v>
      </c>
      <c r="AF56" s="159">
        <f t="shared" si="36"/>
        <v>418.00080400000007</v>
      </c>
      <c r="AG56" s="159">
        <f t="shared" si="36"/>
        <v>418.00080400000007</v>
      </c>
      <c r="AH56" s="159">
        <f t="shared" si="36"/>
        <v>418.00080400000007</v>
      </c>
      <c r="AI56" s="159">
        <f t="shared" si="36"/>
        <v>418.00080400000007</v>
      </c>
      <c r="AJ56" s="159">
        <f t="shared" si="36"/>
        <v>418.00080400000007</v>
      </c>
      <c r="AK56" s="159">
        <f t="shared" si="36"/>
        <v>418.00080400000007</v>
      </c>
      <c r="AL56" s="159">
        <f t="shared" si="36"/>
        <v>418.00080400000007</v>
      </c>
      <c r="AM56" s="159">
        <f t="shared" si="36"/>
        <v>418.00080400000007</v>
      </c>
      <c r="AN56" s="159">
        <f t="shared" si="36"/>
        <v>418.00080400000007</v>
      </c>
      <c r="AO56" s="159">
        <f t="shared" si="36"/>
        <v>418.00080400000007</v>
      </c>
      <c r="AP56" s="159">
        <f t="shared" si="36"/>
        <v>418.00080400000007</v>
      </c>
      <c r="AQ56" s="159">
        <f t="shared" si="36"/>
        <v>418.00080400000007</v>
      </c>
      <c r="AR56" s="159">
        <f t="shared" si="36"/>
        <v>418.00080400000007</v>
      </c>
      <c r="AS56" s="159">
        <f t="shared" si="36"/>
        <v>418.00080400000007</v>
      </c>
      <c r="AT56" s="159">
        <f t="shared" si="36"/>
        <v>418.00080400000007</v>
      </c>
      <c r="AU56" s="159">
        <f t="shared" si="36"/>
        <v>418.00080400000007</v>
      </c>
    </row>
    <row r="57" spans="1:48" hidden="1" x14ac:dyDescent="0.2">
      <c r="J57" s="115"/>
      <c r="K57" s="131"/>
      <c r="L57" s="160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9">
        <f t="shared" ref="Z57:AO59" si="37">Z51</f>
        <v>406.40880399999998</v>
      </c>
      <c r="AA57" s="159">
        <f t="shared" si="37"/>
        <v>406.40880399999998</v>
      </c>
      <c r="AB57" s="159">
        <f t="shared" si="37"/>
        <v>406.40880399999998</v>
      </c>
      <c r="AC57" s="159">
        <f t="shared" si="37"/>
        <v>406.40880399999998</v>
      </c>
      <c r="AD57" s="159">
        <f t="shared" si="37"/>
        <v>406.40880399999998</v>
      </c>
      <c r="AE57" s="159">
        <f t="shared" si="37"/>
        <v>406.40880399999998</v>
      </c>
      <c r="AF57" s="159">
        <f t="shared" si="37"/>
        <v>406.40880399999998</v>
      </c>
      <c r="AG57" s="159">
        <f t="shared" si="37"/>
        <v>406.40880399999998</v>
      </c>
      <c r="AH57" s="159">
        <f t="shared" si="37"/>
        <v>406.40880399999998</v>
      </c>
      <c r="AI57" s="159">
        <f t="shared" si="37"/>
        <v>406.40880399999998</v>
      </c>
      <c r="AJ57" s="159">
        <f t="shared" si="37"/>
        <v>406.40880399999998</v>
      </c>
      <c r="AK57" s="159">
        <f t="shared" si="37"/>
        <v>406.40880399999998</v>
      </c>
      <c r="AL57" s="159">
        <f t="shared" si="37"/>
        <v>406.40880399999998</v>
      </c>
      <c r="AM57" s="159">
        <f t="shared" si="37"/>
        <v>406.40880399999998</v>
      </c>
      <c r="AN57" s="159">
        <f t="shared" si="37"/>
        <v>406.40880399999998</v>
      </c>
      <c r="AO57" s="159">
        <f t="shared" si="37"/>
        <v>406.40880399999998</v>
      </c>
      <c r="AP57" s="159">
        <f t="shared" si="36"/>
        <v>406.40880399999998</v>
      </c>
      <c r="AQ57" s="159">
        <f t="shared" si="36"/>
        <v>406.40880399999998</v>
      </c>
      <c r="AR57" s="159">
        <f t="shared" si="36"/>
        <v>406.40880399999998</v>
      </c>
      <c r="AS57" s="159">
        <f t="shared" si="36"/>
        <v>406.40880399999998</v>
      </c>
      <c r="AT57" s="159">
        <f t="shared" si="36"/>
        <v>406.40880399999998</v>
      </c>
      <c r="AU57" s="159">
        <f t="shared" si="36"/>
        <v>406.40880399999998</v>
      </c>
    </row>
    <row r="58" spans="1:48" hidden="1" x14ac:dyDescent="0.2">
      <c r="J58" s="115"/>
      <c r="K58" s="131"/>
      <c r="L58" s="160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9">
        <f t="shared" si="37"/>
        <v>532.11530399999992</v>
      </c>
      <c r="AA58" s="159">
        <f t="shared" si="36"/>
        <v>532.11530399999992</v>
      </c>
      <c r="AB58" s="159">
        <f t="shared" si="36"/>
        <v>532.11530399999992</v>
      </c>
      <c r="AC58" s="159">
        <f t="shared" si="36"/>
        <v>532.11530399999992</v>
      </c>
      <c r="AD58" s="159">
        <f t="shared" si="36"/>
        <v>532.11530399999992</v>
      </c>
      <c r="AE58" s="159">
        <f t="shared" si="36"/>
        <v>532.11530399999992</v>
      </c>
      <c r="AF58" s="159">
        <f t="shared" si="36"/>
        <v>532.11530399999992</v>
      </c>
      <c r="AG58" s="159">
        <f t="shared" si="36"/>
        <v>532.11530399999992</v>
      </c>
      <c r="AH58" s="159">
        <f t="shared" si="36"/>
        <v>532.11530399999992</v>
      </c>
      <c r="AI58" s="159">
        <f t="shared" si="36"/>
        <v>532.11530399999992</v>
      </c>
      <c r="AJ58" s="159">
        <f t="shared" si="36"/>
        <v>532.11530399999992</v>
      </c>
      <c r="AK58" s="159">
        <f t="shared" si="36"/>
        <v>532.11530399999992</v>
      </c>
      <c r="AL58" s="159">
        <f t="shared" si="36"/>
        <v>532.11530399999992</v>
      </c>
      <c r="AM58" s="159">
        <f t="shared" si="36"/>
        <v>532.11530399999992</v>
      </c>
      <c r="AN58" s="159">
        <f t="shared" si="36"/>
        <v>532.11530399999992</v>
      </c>
      <c r="AO58" s="159">
        <f t="shared" si="36"/>
        <v>532.11530399999992</v>
      </c>
      <c r="AP58" s="159">
        <f t="shared" si="36"/>
        <v>532.11530399999992</v>
      </c>
      <c r="AQ58" s="159">
        <f t="shared" si="36"/>
        <v>532.11530399999992</v>
      </c>
      <c r="AR58" s="159">
        <f t="shared" si="36"/>
        <v>532.11530399999992</v>
      </c>
      <c r="AS58" s="159">
        <f t="shared" si="36"/>
        <v>532.11530399999992</v>
      </c>
      <c r="AT58" s="159">
        <f t="shared" si="36"/>
        <v>532.11530399999992</v>
      </c>
      <c r="AU58" s="159">
        <f t="shared" si="36"/>
        <v>532.11530399999992</v>
      </c>
    </row>
    <row r="59" spans="1:48" hidden="1" x14ac:dyDescent="0.2">
      <c r="J59" s="115"/>
      <c r="K59" s="131"/>
      <c r="L59" s="160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9">
        <f t="shared" si="37"/>
        <v>518.38430399999993</v>
      </c>
      <c r="AA59" s="159">
        <f t="shared" si="36"/>
        <v>518.38430399999993</v>
      </c>
      <c r="AB59" s="159">
        <f t="shared" si="36"/>
        <v>518.38430399999993</v>
      </c>
      <c r="AC59" s="159">
        <f t="shared" si="36"/>
        <v>518.38430399999993</v>
      </c>
      <c r="AD59" s="159">
        <f t="shared" si="36"/>
        <v>518.38430399999993</v>
      </c>
      <c r="AE59" s="159">
        <f t="shared" si="36"/>
        <v>518.38430399999993</v>
      </c>
      <c r="AF59" s="159">
        <f t="shared" si="36"/>
        <v>518.38430399999993</v>
      </c>
      <c r="AG59" s="159">
        <f t="shared" si="36"/>
        <v>518.38430399999993</v>
      </c>
      <c r="AH59" s="159">
        <f t="shared" si="36"/>
        <v>518.38430399999993</v>
      </c>
      <c r="AI59" s="159">
        <f t="shared" si="36"/>
        <v>518.38430399999993</v>
      </c>
      <c r="AJ59" s="159">
        <f t="shared" si="36"/>
        <v>518.38430399999993</v>
      </c>
      <c r="AK59" s="159">
        <f t="shared" si="36"/>
        <v>518.38430399999993</v>
      </c>
      <c r="AL59" s="159">
        <f t="shared" si="36"/>
        <v>518.38430399999993</v>
      </c>
      <c r="AM59" s="159">
        <f t="shared" si="36"/>
        <v>518.38430399999993</v>
      </c>
      <c r="AN59" s="159">
        <f t="shared" si="36"/>
        <v>518.38430399999993</v>
      </c>
      <c r="AO59" s="159">
        <f t="shared" si="36"/>
        <v>518.38430399999993</v>
      </c>
      <c r="AP59" s="159">
        <f t="shared" si="36"/>
        <v>518.38430399999993</v>
      </c>
      <c r="AQ59" s="159">
        <f t="shared" si="36"/>
        <v>518.38430399999993</v>
      </c>
      <c r="AR59" s="159">
        <f t="shared" si="36"/>
        <v>518.38430399999993</v>
      </c>
      <c r="AS59" s="159">
        <f t="shared" si="36"/>
        <v>518.38430399999993</v>
      </c>
      <c r="AT59" s="159">
        <f t="shared" si="36"/>
        <v>518.38430399999993</v>
      </c>
      <c r="AU59" s="159">
        <f t="shared" si="36"/>
        <v>518.38430399999993</v>
      </c>
    </row>
    <row r="60" spans="1:48" hidden="1" x14ac:dyDescent="0.2">
      <c r="K60" s="131"/>
      <c r="L60" s="160"/>
    </row>
    <row r="61" spans="1:48" hidden="1" x14ac:dyDescent="0.2"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59">
        <f>AE56</f>
        <v>418.00080400000007</v>
      </c>
      <c r="AF61" s="159">
        <f t="shared" ref="AF61:AU64" si="38">AF56</f>
        <v>418.00080400000007</v>
      </c>
      <c r="AG61" s="159">
        <f t="shared" si="38"/>
        <v>418.00080400000007</v>
      </c>
      <c r="AH61" s="159">
        <f t="shared" si="38"/>
        <v>418.00080400000007</v>
      </c>
      <c r="AI61" s="159">
        <f t="shared" si="38"/>
        <v>418.00080400000007</v>
      </c>
      <c r="AJ61" s="159">
        <f t="shared" si="38"/>
        <v>418.00080400000007</v>
      </c>
      <c r="AK61" s="159">
        <f t="shared" si="38"/>
        <v>418.00080400000007</v>
      </c>
      <c r="AL61" s="159">
        <f t="shared" si="38"/>
        <v>418.00080400000007</v>
      </c>
      <c r="AM61" s="159">
        <f t="shared" si="38"/>
        <v>418.00080400000007</v>
      </c>
      <c r="AN61" s="159">
        <f t="shared" si="38"/>
        <v>418.00080400000007</v>
      </c>
      <c r="AO61" s="159">
        <f t="shared" si="38"/>
        <v>418.00080400000007</v>
      </c>
      <c r="AP61" s="159">
        <f t="shared" si="38"/>
        <v>418.00080400000007</v>
      </c>
      <c r="AQ61" s="159">
        <f t="shared" si="38"/>
        <v>418.00080400000007</v>
      </c>
      <c r="AR61" s="159">
        <f t="shared" si="38"/>
        <v>418.00080400000007</v>
      </c>
      <c r="AS61" s="159">
        <f t="shared" si="38"/>
        <v>418.00080400000007</v>
      </c>
      <c r="AT61" s="159">
        <f t="shared" si="38"/>
        <v>418.00080400000007</v>
      </c>
      <c r="AU61" s="159">
        <f t="shared" si="38"/>
        <v>418.00080400000007</v>
      </c>
    </row>
    <row r="62" spans="1:48" hidden="1" x14ac:dyDescent="0.2"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59">
        <f t="shared" ref="AE62:AT64" si="39">AE57</f>
        <v>406.40880399999998</v>
      </c>
      <c r="AF62" s="159">
        <f t="shared" si="39"/>
        <v>406.40880399999998</v>
      </c>
      <c r="AG62" s="159">
        <f t="shared" si="39"/>
        <v>406.40880399999998</v>
      </c>
      <c r="AH62" s="159">
        <f t="shared" si="39"/>
        <v>406.40880399999998</v>
      </c>
      <c r="AI62" s="159">
        <f t="shared" si="39"/>
        <v>406.40880399999998</v>
      </c>
      <c r="AJ62" s="159">
        <f t="shared" si="39"/>
        <v>406.40880399999998</v>
      </c>
      <c r="AK62" s="159">
        <f t="shared" si="39"/>
        <v>406.40880399999998</v>
      </c>
      <c r="AL62" s="159">
        <f t="shared" si="39"/>
        <v>406.40880399999998</v>
      </c>
      <c r="AM62" s="159">
        <f t="shared" si="39"/>
        <v>406.40880399999998</v>
      </c>
      <c r="AN62" s="159">
        <f t="shared" si="39"/>
        <v>406.40880399999998</v>
      </c>
      <c r="AO62" s="159">
        <f t="shared" si="39"/>
        <v>406.40880399999998</v>
      </c>
      <c r="AP62" s="159">
        <f t="shared" si="39"/>
        <v>406.40880399999998</v>
      </c>
      <c r="AQ62" s="159">
        <f t="shared" si="39"/>
        <v>406.40880399999998</v>
      </c>
      <c r="AR62" s="159">
        <f t="shared" si="39"/>
        <v>406.40880399999998</v>
      </c>
      <c r="AS62" s="159">
        <f t="shared" si="39"/>
        <v>406.40880399999998</v>
      </c>
      <c r="AT62" s="159">
        <f t="shared" si="39"/>
        <v>406.40880399999998</v>
      </c>
      <c r="AU62" s="159">
        <f t="shared" si="38"/>
        <v>406.40880399999998</v>
      </c>
    </row>
    <row r="63" spans="1:48" hidden="1" x14ac:dyDescent="0.2"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59">
        <f t="shared" si="39"/>
        <v>532.11530399999992</v>
      </c>
      <c r="AF63" s="159">
        <f t="shared" si="38"/>
        <v>532.11530399999992</v>
      </c>
      <c r="AG63" s="159">
        <f t="shared" si="38"/>
        <v>532.11530399999992</v>
      </c>
      <c r="AH63" s="159">
        <f t="shared" si="38"/>
        <v>532.11530399999992</v>
      </c>
      <c r="AI63" s="159">
        <f t="shared" si="38"/>
        <v>532.11530399999992</v>
      </c>
      <c r="AJ63" s="159">
        <f t="shared" si="38"/>
        <v>532.11530399999992</v>
      </c>
      <c r="AK63" s="159">
        <f t="shared" si="38"/>
        <v>532.11530399999992</v>
      </c>
      <c r="AL63" s="159">
        <f t="shared" si="38"/>
        <v>532.11530399999992</v>
      </c>
      <c r="AM63" s="159">
        <f t="shared" si="38"/>
        <v>532.11530399999992</v>
      </c>
      <c r="AN63" s="159">
        <f t="shared" si="38"/>
        <v>532.11530399999992</v>
      </c>
      <c r="AO63" s="159">
        <f t="shared" si="38"/>
        <v>532.11530399999992</v>
      </c>
      <c r="AP63" s="159">
        <f t="shared" si="38"/>
        <v>532.11530399999992</v>
      </c>
      <c r="AQ63" s="159">
        <f t="shared" si="38"/>
        <v>532.11530399999992</v>
      </c>
      <c r="AR63" s="159">
        <f t="shared" si="38"/>
        <v>532.11530399999992</v>
      </c>
      <c r="AS63" s="159">
        <f t="shared" si="38"/>
        <v>532.11530399999992</v>
      </c>
      <c r="AT63" s="159">
        <f t="shared" si="38"/>
        <v>532.11530399999992</v>
      </c>
      <c r="AU63" s="159">
        <f t="shared" si="38"/>
        <v>532.11530399999992</v>
      </c>
    </row>
    <row r="64" spans="1:48" hidden="1" x14ac:dyDescent="0.2"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59">
        <f t="shared" si="39"/>
        <v>518.38430399999993</v>
      </c>
      <c r="AF64" s="159">
        <f t="shared" si="38"/>
        <v>518.38430399999993</v>
      </c>
      <c r="AG64" s="159">
        <f t="shared" si="38"/>
        <v>518.38430399999993</v>
      </c>
      <c r="AH64" s="159">
        <f t="shared" si="38"/>
        <v>518.38430399999993</v>
      </c>
      <c r="AI64" s="159">
        <f t="shared" si="38"/>
        <v>518.38430399999993</v>
      </c>
      <c r="AJ64" s="159">
        <f t="shared" si="38"/>
        <v>518.38430399999993</v>
      </c>
      <c r="AK64" s="159">
        <f t="shared" si="38"/>
        <v>518.38430399999993</v>
      </c>
      <c r="AL64" s="159">
        <f t="shared" si="38"/>
        <v>518.38430399999993</v>
      </c>
      <c r="AM64" s="159">
        <f t="shared" si="38"/>
        <v>518.38430399999993</v>
      </c>
      <c r="AN64" s="159">
        <f t="shared" si="38"/>
        <v>518.38430399999993</v>
      </c>
      <c r="AO64" s="159">
        <f t="shared" si="38"/>
        <v>518.38430399999993</v>
      </c>
      <c r="AP64" s="159">
        <f t="shared" si="38"/>
        <v>518.38430399999993</v>
      </c>
      <c r="AQ64" s="159">
        <f t="shared" si="38"/>
        <v>518.38430399999993</v>
      </c>
      <c r="AR64" s="159">
        <f t="shared" si="38"/>
        <v>518.38430399999993</v>
      </c>
      <c r="AS64" s="159">
        <f t="shared" si="38"/>
        <v>518.38430399999993</v>
      </c>
      <c r="AT64" s="159">
        <f t="shared" si="38"/>
        <v>518.38430399999993</v>
      </c>
      <c r="AU64" s="159">
        <f t="shared" si="38"/>
        <v>518.38430399999993</v>
      </c>
    </row>
  </sheetData>
  <mergeCells count="3">
    <mergeCell ref="B7:E7"/>
    <mergeCell ref="H7:K7"/>
    <mergeCell ref="K49:L49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0.28515625" style="126" bestFit="1" customWidth="1"/>
    <col min="3" max="4" width="9.42578125" style="126" bestFit="1" customWidth="1"/>
    <col min="5" max="5" width="9.28515625" style="126" bestFit="1" customWidth="1"/>
    <col min="6" max="6" width="17.85546875" style="126" customWidth="1"/>
    <col min="7" max="7" width="1.28515625" style="126" customWidth="1"/>
    <col min="8" max="8" width="10.7109375" style="126" bestFit="1" customWidth="1"/>
    <col min="9" max="9" width="12" style="126" customWidth="1"/>
    <col min="10" max="10" width="12" style="126" bestFit="1" customWidth="1"/>
    <col min="11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6" width="10.5703125" style="126" hidden="1" customWidth="1"/>
    <col min="17" max="49" width="10.7109375" style="126" bestFit="1" customWidth="1"/>
    <col min="50" max="50" width="12.85546875" style="126" bestFit="1" customWidth="1"/>
    <col min="51" max="16384" width="9.140625" style="126"/>
  </cols>
  <sheetData>
    <row r="1" spans="1:50" ht="15" x14ac:dyDescent="0.25">
      <c r="A1" s="162" t="s">
        <v>151</v>
      </c>
      <c r="N1" s="163"/>
    </row>
    <row r="2" spans="1:50" ht="15.75" thickBot="1" x14ac:dyDescent="0.3">
      <c r="A2" s="162"/>
      <c r="N2" s="163"/>
    </row>
    <row r="3" spans="1:50" ht="15" x14ac:dyDescent="0.25">
      <c r="A3" s="454" t="s">
        <v>90</v>
      </c>
      <c r="B3" s="453"/>
      <c r="C3" s="453"/>
      <c r="D3" s="463"/>
      <c r="H3" s="426" t="s">
        <v>171</v>
      </c>
      <c r="Q3" s="192"/>
    </row>
    <row r="4" spans="1:50" ht="15" x14ac:dyDescent="0.25">
      <c r="A4" s="172" t="s">
        <v>18</v>
      </c>
      <c r="B4" s="173" t="s">
        <v>19</v>
      </c>
      <c r="C4" s="173" t="s">
        <v>20</v>
      </c>
      <c r="D4" s="174" t="s">
        <v>21</v>
      </c>
      <c r="F4" s="115"/>
      <c r="H4" s="425">
        <v>1</v>
      </c>
      <c r="I4" s="104"/>
      <c r="J4" s="104"/>
      <c r="K4" s="129"/>
      <c r="L4" s="104"/>
      <c r="M4" s="104"/>
      <c r="N4" s="104"/>
      <c r="O4" s="104"/>
      <c r="P4" s="165"/>
      <c r="Q4" s="165"/>
      <c r="R4" s="165">
        <f>INPUTS!$B$6</f>
        <v>0.01</v>
      </c>
      <c r="S4" s="165">
        <f>INPUTS!$B$6</f>
        <v>0.01</v>
      </c>
      <c r="T4" s="165">
        <f>INPUTS!$B$6</f>
        <v>0.01</v>
      </c>
      <c r="U4" s="165">
        <f>INPUTS!$B$6</f>
        <v>0.01</v>
      </c>
      <c r="V4" s="165">
        <f>INPUTS!$B$6</f>
        <v>0.01</v>
      </c>
      <c r="W4" s="165">
        <f>INPUTS!$B$6</f>
        <v>0.01</v>
      </c>
      <c r="X4" s="165">
        <f>INPUTS!$B$6</f>
        <v>0.01</v>
      </c>
      <c r="Y4" s="165">
        <f>INPUTS!$B$6</f>
        <v>0.01</v>
      </c>
      <c r="Z4" s="165">
        <f>INPUTS!$B$6</f>
        <v>0.01</v>
      </c>
      <c r="AA4" s="165">
        <f>INPUTS!$B$6</f>
        <v>0.01</v>
      </c>
      <c r="AB4" s="165">
        <f>INPUTS!$B$6</f>
        <v>0.01</v>
      </c>
      <c r="AC4" s="165">
        <f>INPUTS!$B$6</f>
        <v>0.01</v>
      </c>
      <c r="AD4" s="165">
        <f>INPUTS!$B$6</f>
        <v>0.01</v>
      </c>
      <c r="AE4" s="165">
        <f>INPUTS!$B$6</f>
        <v>0.01</v>
      </c>
      <c r="AF4" s="165">
        <f>INPUTS!$B$6</f>
        <v>0.01</v>
      </c>
      <c r="AG4" s="165">
        <f>INPUTS!$B$6</f>
        <v>0.01</v>
      </c>
      <c r="AH4" s="165">
        <f>INPUTS!$B$6</f>
        <v>0.01</v>
      </c>
      <c r="AI4" s="165">
        <f>INPUTS!$B$6</f>
        <v>0.01</v>
      </c>
      <c r="AJ4" s="165">
        <f>INPUTS!$B$6</f>
        <v>0.01</v>
      </c>
      <c r="AK4" s="165">
        <f>INPUTS!$B$6</f>
        <v>0.01</v>
      </c>
      <c r="AL4" s="165">
        <f>INPUTS!$B$6</f>
        <v>0.01</v>
      </c>
      <c r="AM4" s="165">
        <f>INPUTS!$B$6</f>
        <v>0.01</v>
      </c>
      <c r="AN4" s="165">
        <f>INPUTS!$B$6</f>
        <v>0.01</v>
      </c>
      <c r="AO4" s="165">
        <f>INPUTS!$B$6</f>
        <v>0.01</v>
      </c>
      <c r="AP4" s="165">
        <f>INPUTS!$B$6</f>
        <v>0.01</v>
      </c>
      <c r="AQ4" s="165">
        <f>INPUTS!$B$6</f>
        <v>0.01</v>
      </c>
      <c r="AR4" s="165">
        <f>INPUTS!$B$6</f>
        <v>0.01</v>
      </c>
      <c r="AS4" s="165">
        <f>INPUTS!$B$6</f>
        <v>0.01</v>
      </c>
      <c r="AT4" s="165">
        <f>INPUTS!$B$6</f>
        <v>0.01</v>
      </c>
      <c r="AU4" s="165">
        <f>INPUTS!$B$6</f>
        <v>0.01</v>
      </c>
      <c r="AV4" s="165">
        <f>INPUTS!$B$6</f>
        <v>0.01</v>
      </c>
      <c r="AW4" s="165">
        <f>INPUTS!$B$6</f>
        <v>0.01</v>
      </c>
    </row>
    <row r="5" spans="1:50" x14ac:dyDescent="0.2">
      <c r="A5" s="238">
        <f>INPUTS!E17</f>
        <v>264.7088</v>
      </c>
      <c r="B5" s="239">
        <f>INPUTS!E18</f>
        <v>264.7088</v>
      </c>
      <c r="C5" s="239">
        <f>INPUTS!E19</f>
        <v>264.7088</v>
      </c>
      <c r="D5" s="240">
        <f>INPUTS!E20</f>
        <v>264.7088</v>
      </c>
      <c r="N5" s="126" t="s">
        <v>40</v>
      </c>
    </row>
    <row r="6" spans="1:50" ht="15" thickBot="1" x14ac:dyDescent="0.25">
      <c r="A6" s="241">
        <f>A5</f>
        <v>264.7088</v>
      </c>
      <c r="B6" s="242">
        <f>B5</f>
        <v>264.7088</v>
      </c>
      <c r="C6" s="242">
        <f>C5</f>
        <v>264.7088</v>
      </c>
      <c r="D6" s="243">
        <f>D5</f>
        <v>264.7088</v>
      </c>
    </row>
    <row r="7" spans="1:50" ht="15.75" thickBot="1" x14ac:dyDescent="0.3">
      <c r="A7" s="244"/>
      <c r="B7" s="458" t="s">
        <v>8</v>
      </c>
      <c r="C7" s="458"/>
      <c r="D7" s="458"/>
      <c r="E7" s="459"/>
      <c r="F7" s="245" t="s">
        <v>22</v>
      </c>
      <c r="G7" s="169"/>
      <c r="H7" s="460" t="s">
        <v>8</v>
      </c>
      <c r="I7" s="461"/>
      <c r="J7" s="461"/>
      <c r="K7" s="461"/>
      <c r="L7" s="462"/>
      <c r="N7" s="170">
        <v>2020</v>
      </c>
      <c r="O7" s="170">
        <v>2021</v>
      </c>
      <c r="P7" s="170">
        <f>O7+1</f>
        <v>2022</v>
      </c>
      <c r="Q7" s="170">
        <f t="shared" ref="Q7:AW7" si="0">P7+1</f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.75" thickBot="1" x14ac:dyDescent="0.3">
      <c r="A8" s="246" t="s">
        <v>24</v>
      </c>
      <c r="B8" s="247" t="s">
        <v>14</v>
      </c>
      <c r="C8" s="247" t="s">
        <v>15</v>
      </c>
      <c r="D8" s="247" t="s">
        <v>16</v>
      </c>
      <c r="E8" s="247" t="s">
        <v>17</v>
      </c>
      <c r="F8" s="248" t="s">
        <v>25</v>
      </c>
      <c r="G8" s="169"/>
      <c r="H8" s="249" t="s">
        <v>14</v>
      </c>
      <c r="I8" s="250" t="s">
        <v>15</v>
      </c>
      <c r="J8" s="250" t="s">
        <v>16</v>
      </c>
      <c r="K8" s="250" t="s">
        <v>17</v>
      </c>
      <c r="L8" s="251" t="s">
        <v>85</v>
      </c>
      <c r="AX8" s="171"/>
    </row>
    <row r="9" spans="1:50" x14ac:dyDescent="0.2">
      <c r="A9" s="252">
        <f>'CAPITAL (MATERIAL) ALT 1'!A9</f>
        <v>2022</v>
      </c>
      <c r="B9" s="253"/>
      <c r="C9" s="253"/>
      <c r="D9" s="142"/>
      <c r="E9" s="142"/>
      <c r="F9" s="254"/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6" si="1">SUM(N9:AW9)</f>
        <v>0</v>
      </c>
    </row>
    <row r="10" spans="1:50" x14ac:dyDescent="0.2">
      <c r="A10" s="258">
        <f>'CAPITAL (MATERIAL) ALT 1'!A10</f>
        <v>2023</v>
      </c>
      <c r="B10" s="259">
        <f>'QUANTITIES - ALT 1'!L6</f>
        <v>1046</v>
      </c>
      <c r="C10" s="259">
        <f>'QUANTITIES - ALT 1'!M6</f>
        <v>130</v>
      </c>
      <c r="D10" s="259">
        <f>'QUANTITIES - ALT 1'!N6</f>
        <v>34</v>
      </c>
      <c r="E10" s="259">
        <f>'QUANTITIES - ALT 1'!O6</f>
        <v>10</v>
      </c>
      <c r="F10" s="260">
        <f t="shared" ref="F10:F46" si="2">ROUND(SUM(B10:E10),0)</f>
        <v>1220</v>
      </c>
      <c r="G10" s="171"/>
      <c r="H10" s="182">
        <f>$A$5*B10</f>
        <v>276885.40480000002</v>
      </c>
      <c r="I10" s="181">
        <f t="shared" ref="I10:I46" si="3">$B$5*C10</f>
        <v>34412.144</v>
      </c>
      <c r="J10" s="181">
        <f t="shared" ref="J10:J46" si="4">$C$5*D10</f>
        <v>9000.0992000000006</v>
      </c>
      <c r="K10" s="181">
        <f t="shared" ref="K10:K46" si="5">$D$5*E10</f>
        <v>2647.0879999999997</v>
      </c>
      <c r="L10" s="183">
        <f t="shared" ref="L10:L46" si="6">SUM(H10:K10)</f>
        <v>322944.73599999998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0</v>
      </c>
      <c r="P10" s="158">
        <f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0</v>
      </c>
      <c r="Q10" s="158">
        <f t="shared" ref="Q10:AW10" si="7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322944.73599999998</v>
      </c>
      <c r="R10" s="158">
        <f t="shared" si="7"/>
        <v>3229.4473600000001</v>
      </c>
      <c r="S10" s="158">
        <f t="shared" si="7"/>
        <v>3229.4473600000001</v>
      </c>
      <c r="T10" s="158">
        <f t="shared" si="7"/>
        <v>3229.4473600000001</v>
      </c>
      <c r="U10" s="158">
        <f t="shared" si="7"/>
        <v>3229.4473600000001</v>
      </c>
      <c r="V10" s="158">
        <f t="shared" si="7"/>
        <v>3229.4473600000001</v>
      </c>
      <c r="W10" s="158">
        <f t="shared" si="7"/>
        <v>3229.4473600000001</v>
      </c>
      <c r="X10" s="158">
        <f t="shared" si="7"/>
        <v>3229.4473600000001</v>
      </c>
      <c r="Y10" s="158">
        <f t="shared" si="7"/>
        <v>3229.4473600000001</v>
      </c>
      <c r="Z10" s="158">
        <f t="shared" si="7"/>
        <v>3229.4473600000001</v>
      </c>
      <c r="AA10" s="158">
        <f t="shared" si="7"/>
        <v>3229.4473600000001</v>
      </c>
      <c r="AB10" s="158">
        <f t="shared" si="7"/>
        <v>3229.4473600000001</v>
      </c>
      <c r="AC10" s="158">
        <f t="shared" si="7"/>
        <v>3229.4473600000001</v>
      </c>
      <c r="AD10" s="158">
        <f t="shared" si="7"/>
        <v>3229.4473600000001</v>
      </c>
      <c r="AE10" s="158">
        <f t="shared" si="7"/>
        <v>3229.4473600000001</v>
      </c>
      <c r="AF10" s="158">
        <f t="shared" si="7"/>
        <v>3229.4473600000001</v>
      </c>
      <c r="AG10" s="158">
        <f t="shared" si="7"/>
        <v>3229.4473600000001</v>
      </c>
      <c r="AH10" s="158">
        <f t="shared" si="7"/>
        <v>3229.4473600000001</v>
      </c>
      <c r="AI10" s="158">
        <f t="shared" si="7"/>
        <v>3229.4473600000001</v>
      </c>
      <c r="AJ10" s="158">
        <f t="shared" si="7"/>
        <v>3229.4473600000001</v>
      </c>
      <c r="AK10" s="158">
        <f t="shared" si="7"/>
        <v>3229.4473600000001</v>
      </c>
      <c r="AL10" s="158">
        <f t="shared" si="7"/>
        <v>3229.4473600000001</v>
      </c>
      <c r="AM10" s="158">
        <f t="shared" si="7"/>
        <v>3229.4473600000001</v>
      </c>
      <c r="AN10" s="158">
        <f t="shared" si="7"/>
        <v>3229.4473600000001</v>
      </c>
      <c r="AO10" s="158">
        <f t="shared" si="7"/>
        <v>3229.4473600000001</v>
      </c>
      <c r="AP10" s="158">
        <f t="shared" si="7"/>
        <v>3229.4473600000001</v>
      </c>
      <c r="AQ10" s="158">
        <f t="shared" si="7"/>
        <v>3229.4473600000001</v>
      </c>
      <c r="AR10" s="158">
        <f t="shared" si="7"/>
        <v>3229.4473600000001</v>
      </c>
      <c r="AS10" s="158">
        <f t="shared" si="7"/>
        <v>3229.4473600000001</v>
      </c>
      <c r="AT10" s="158">
        <f t="shared" si="7"/>
        <v>3229.4473600000001</v>
      </c>
      <c r="AU10" s="158">
        <f t="shared" si="7"/>
        <v>3229.4473600000001</v>
      </c>
      <c r="AV10" s="158">
        <f t="shared" si="7"/>
        <v>3229.4473600000001</v>
      </c>
      <c r="AW10" s="158">
        <f t="shared" si="7"/>
        <v>3229.4473600000001</v>
      </c>
      <c r="AX10" s="180">
        <f t="shared" si="1"/>
        <v>426287.05151999969</v>
      </c>
    </row>
    <row r="11" spans="1:50" x14ac:dyDescent="0.2">
      <c r="A11" s="258">
        <f>A10+1</f>
        <v>2024</v>
      </c>
      <c r="B11" s="259">
        <f>'QUANTITIES - ALT 1'!L7</f>
        <v>1046</v>
      </c>
      <c r="C11" s="259">
        <f>'QUANTITIES - ALT 1'!M7</f>
        <v>130</v>
      </c>
      <c r="D11" s="259">
        <f>'QUANTITIES - ALT 1'!N7</f>
        <v>34</v>
      </c>
      <c r="E11" s="259">
        <f>'QUANTITIES - ALT 1'!O7</f>
        <v>10</v>
      </c>
      <c r="F11" s="260">
        <f t="shared" si="2"/>
        <v>1220</v>
      </c>
      <c r="G11" s="171"/>
      <c r="H11" s="182">
        <f>$A$5*B11</f>
        <v>276885.40480000002</v>
      </c>
      <c r="I11" s="181">
        <f t="shared" si="3"/>
        <v>34412.144</v>
      </c>
      <c r="J11" s="181">
        <f t="shared" si="4"/>
        <v>9000.0992000000006</v>
      </c>
      <c r="K11" s="181">
        <f t="shared" si="5"/>
        <v>2647.0879999999997</v>
      </c>
      <c r="L11" s="183">
        <f t="shared" si="6"/>
        <v>322944.73599999998</v>
      </c>
      <c r="N11" s="158"/>
      <c r="O11" s="158">
        <f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0</v>
      </c>
      <c r="Q11" s="158">
        <f t="shared" ref="Q11:AW18" si="8">IF($A11=Q$7,Q$50*$B11+Q$51*$C11+Q$52*$D11+Q$53*$E11,IF($A11+$H$4=Q$7,$A$6*$B11*Q$4+$B$6*$C11*Q$4+$C$6*$D11*Q$4+$D$6*$E11*Q$4,IF($A11+$H$4*2=Q$7,$A$6*$B11*Q$4+$B$6*$C11*Q$4+$C$6*$D11*Q$4+$D$6*$E11*Q$4,IF($A11+$H$4*3=Q$7,$A$6*$B11*Q$4+$B$6*$C11*Q$4+$C$6*$D11*Q$4+$D$6*$E11*Q$4,IF($A11+$H$4*4=Q$7,$A$6*$B11*Q$4+$B$6*$C11*Q$4+$C$6*$D11*Q$4+$D$6*$E11*Q$4,IF($A11+$H$4*5=Q$7,$A$6*$B11*Q$4+$B$6*$C11*Q$4+$C$6*$D11*Q$4+$D$6*$E11*Q$4,IF($A11+$H$4*6=Q$7,$A$6*$B11*Q$4+$B$6*$C11*Q$4+$C$6*$D11*Q$4+$D$6*$E11*Q$4,IF($A11+$H$4*7=Q$7,$A$6*$B11*Q$4+$B$6*$C11*Q$4+$C$6*$D11*Q$4+$D$6*$E11*Q$4,IF($A11+$H$4*8=Q$7,$A$6*$B11*Q$4+$B$6*$C11*Q$4+$C$6*$D11*Q$4+$D$6*$E11*Q$4,IF($A11+$H$4*9=Q$7,$A$6*$B11*Q$4+$B$6*$C11*Q$4+$C$6*$D11*Q$4+$D$6*$E11*Q$4,IF($A11+$H$4*10=Q$7,$A$6*$B11*Q$4+$B$6*$C11*Q$4+$C$6*$D11*Q$4+$D$6*$E11*Q$4,IF($A11+$H$4*11=Q$7,Q$50*$B11*Q$4+Q$51*$C11*Q$4+Q$52*$D11*Q$4+Q$53*$E11*Q$4,IF($A11+$H$4*12=Q$7,Q$50*$B11*Q$4+Q$51*$C11*Q$4+Q$52*$D11*Q$4+Q$53*$E11*Q$4,IF($A11+$H$4*13=Q$7,Q$50*$B11*Q$4+Q$51*$C11*Q$4+Q$52*$D11*Q$4+Q$53*$E11*Q$4,IF($A11+$H$4*14=Q$7,Q$50*$B11*Q$4+Q$51*$C11*Q$4+Q$52*$D11*Q$4+Q$53*$E11*Q$4,IF($A11+$H$4*15=Q$7,Q$50*$B11*Q$4+Q$51*$C11*Q$4+Q$52*$D11*Q$4+Q$53*$E11*Q$4,IF($A11+$H$4*16=Q$7,Q$50*$B11*Q$4+Q$51*$C11*Q$4+Q$52*$D11*Q$4+Q$53*$E11*Q$4,IF($A11+$H$4*17=Q$7,Q$50*$B11*Q$4+Q$51*$C11*Q$4+Q$52*$D11*Q$4+Q$53*$E11*Q$4,IF($A11+$H$4*18=Q$7,Q$50*$B11*Q$4+Q$51*$C11*Q$4+Q$52*$D11*Q$4+Q$53*$E11*Q$4,IF($A11+$H$4*19=Q$7,Q$50*$B11*Q$4+Q$51*$C11*Q$4+Q$52*$D11*Q$4+Q$53*$E11*Q$4,IF($A11+$H$4*20=Q$7,Q$50*$B11*Q$4+Q$51*$C11*Q$4+Q$52*$D11*Q$4+Q$53*$E11*Q$4,IF($A11+$H$4*21=Q$7,Q$50*$B11*Q$4+Q$51*$C11*Q$4+Q$52*$D11*Q$4+Q$53*$E11*Q$4,IF($A11+$H$4*22=Q$7,Q$50*$B11*Q$4+Q$51*$C11*Q$4+Q$52*$D11*Q$4+Q$53*$E11*Q$4,IF($A11+$H$4*23=Q$7,Q$50*$B11*Q$4+Q$51*$C11*Q$4+Q$52*$D11*Q$4+Q$53*$E11*Q$4,IF($A11+$H$4*24=Q$7,Q$50*$B11*Q$4+Q$51*$C11*Q$4+Q$52*$D11*Q$4+Q$53*$E11*Q$4,IF($A11+$H$4*25=Q$7,Q$50*$B11*Q$4+Q$51*$C11*Q$4+Q$52*$D11*Q$4+Q$53*$E11*Q$4,IF($A11+$H$4*26=Q$7,Q$50*$B11*Q$4+Q$51*$C11*Q$4+Q$52*$D11*Q$4+Q$53*$E11*Q$4,IF($A11+$H$4*27=Q$7,Q$50*$B11*Q$4+Q$51*$C11*Q$4+Q$52*$D11*Q$4+Q$53*$E11*Q$4,IF($A11+$H$4*28=Q$7,Q$50*$B11*Q$4+Q$51*$C11*Q$4+Q$52*$D11*Q$4+Q$53*$E11*Q$4,IF($A11+$H$4*29=Q$7,Q$50*$B11*Q$4+Q$51*$C11*Q$4+Q$52*$D11*Q$4+Q$53*$E11*Q$4,IF($A11+$H$4*30=Q$7,Q$50*$B11*Q$4+Q$51*$C11*Q$4+Q$52*$D11*Q$4+Q$53*$E11*Q$4,IF($A11+$H$4*31=Q$7,Q$50*$B11*Q$4+Q$51*$C11*Q$4+Q$52*$D11*Q$4+Q$53*$E11*Q$4,IF($A11+$H$4*32=Q$7,Q$50*$B11*Q$4+Q$51*$C11*Q$4+Q$52*$D11*Q$4+Q$53*$E11*Q$4,IF($A11+$H$4*33=Q$7,Q$50*$B11*Q$4+Q$51*$C11*Q$4+Q$52*$D11*Q$4+Q$53*$E11*Q$4,IF($A11+$H$4*34=Q$7,Q$50*$B11*Q$4+Q$51*$C11*Q$4+Q$52*$D11*Q$4+Q$53*$E11*Q$4,IF($A11+$H$4*35=Q$7,Q$50*$B11*Q$4+Q$51*$C11*Q$4+Q$52*$D11*Q$4+Q$53*$E11*Q$4,IF($A11+$H$4*36=Q$7,Q$50*$B11*Q$4+Q$51*$C11*Q$4+Q$52*$D11*Q$4+Q$53*$E11*Q$4,IF($A11+$H$4*37=Q$7,Q$50*$B11*Q$4+Q$51*$C11*Q$4+Q$52*$D11*Q$4+Q$53*$E11*Q$4,IF($A11+$H$4*38=Q$7,Q$50*$B11*Q$4+Q$51*$C11*Q$4+Q$52*$D11*Q$4+Q$53*$E11*Q$4,IF($A11+$H$4*39=Q$7,Q$50*$B11*Q$4+Q$51*$C11*Q$4+Q$52*$D11*Q$4+Q$53*$E11*Q$4,IF($A11+$H$4*40=Q$7,Q$50*$B11*Q$4+Q$51*$C11*Q$4+Q$52*$D11*Q$4+Q$53*$E11*Q$4,0)))))))))))))))))))))))))))))))))))))))))</f>
        <v>0</v>
      </c>
      <c r="R11" s="158">
        <f t="shared" si="8"/>
        <v>322944.73599999998</v>
      </c>
      <c r="S11" s="158">
        <f t="shared" si="8"/>
        <v>3229.4473600000001</v>
      </c>
      <c r="T11" s="158">
        <f t="shared" si="8"/>
        <v>3229.4473600000001</v>
      </c>
      <c r="U11" s="158">
        <f t="shared" si="8"/>
        <v>3229.4473600000001</v>
      </c>
      <c r="V11" s="158">
        <f t="shared" si="8"/>
        <v>3229.4473600000001</v>
      </c>
      <c r="W11" s="158">
        <f t="shared" si="8"/>
        <v>3229.4473600000001</v>
      </c>
      <c r="X11" s="158">
        <f t="shared" si="8"/>
        <v>3229.4473600000001</v>
      </c>
      <c r="Y11" s="158">
        <f t="shared" si="8"/>
        <v>3229.4473600000001</v>
      </c>
      <c r="Z11" s="158">
        <f t="shared" si="8"/>
        <v>3229.4473600000001</v>
      </c>
      <c r="AA11" s="158">
        <f t="shared" si="8"/>
        <v>3229.4473600000001</v>
      </c>
      <c r="AB11" s="158">
        <f t="shared" si="8"/>
        <v>3229.4473600000001</v>
      </c>
      <c r="AC11" s="158">
        <f t="shared" si="8"/>
        <v>3229.4473600000001</v>
      </c>
      <c r="AD11" s="158">
        <f t="shared" si="8"/>
        <v>3229.4473600000001</v>
      </c>
      <c r="AE11" s="158">
        <f t="shared" si="8"/>
        <v>3229.4473600000001</v>
      </c>
      <c r="AF11" s="158">
        <f t="shared" si="8"/>
        <v>3229.4473600000001</v>
      </c>
      <c r="AG11" s="158">
        <f t="shared" si="8"/>
        <v>3229.4473600000001</v>
      </c>
      <c r="AH11" s="158">
        <f t="shared" si="8"/>
        <v>3229.4473600000001</v>
      </c>
      <c r="AI11" s="158">
        <f t="shared" si="8"/>
        <v>3229.4473600000001</v>
      </c>
      <c r="AJ11" s="158">
        <f t="shared" si="8"/>
        <v>3229.4473600000001</v>
      </c>
      <c r="AK11" s="158">
        <f t="shared" si="8"/>
        <v>3229.4473600000001</v>
      </c>
      <c r="AL11" s="158">
        <f t="shared" si="8"/>
        <v>3229.4473600000001</v>
      </c>
      <c r="AM11" s="158">
        <f t="shared" si="8"/>
        <v>3229.4473600000001</v>
      </c>
      <c r="AN11" s="158">
        <f t="shared" si="8"/>
        <v>3229.4473600000001</v>
      </c>
      <c r="AO11" s="158">
        <f t="shared" si="8"/>
        <v>3229.4473600000001</v>
      </c>
      <c r="AP11" s="158">
        <f t="shared" si="8"/>
        <v>3229.4473600000001</v>
      </c>
      <c r="AQ11" s="158">
        <f t="shared" si="8"/>
        <v>3229.4473600000001</v>
      </c>
      <c r="AR11" s="158">
        <f t="shared" si="8"/>
        <v>3229.4473600000001</v>
      </c>
      <c r="AS11" s="158">
        <f t="shared" si="8"/>
        <v>3229.4473600000001</v>
      </c>
      <c r="AT11" s="158">
        <f t="shared" si="8"/>
        <v>3229.4473600000001</v>
      </c>
      <c r="AU11" s="158">
        <f t="shared" si="8"/>
        <v>3229.4473600000001</v>
      </c>
      <c r="AV11" s="158">
        <f t="shared" si="8"/>
        <v>3229.4473600000001</v>
      </c>
      <c r="AW11" s="158">
        <f t="shared" si="8"/>
        <v>3229.4473600000001</v>
      </c>
      <c r="AX11" s="180">
        <f t="shared" si="1"/>
        <v>423057.6041599997</v>
      </c>
    </row>
    <row r="12" spans="1:50" x14ac:dyDescent="0.2">
      <c r="A12" s="258">
        <f t="shared" ref="A12:A46" si="9">A11+1</f>
        <v>2025</v>
      </c>
      <c r="B12" s="259">
        <f>'QUANTITIES - ALT 1'!L8</f>
        <v>1046</v>
      </c>
      <c r="C12" s="259">
        <f>'QUANTITIES - ALT 1'!M8</f>
        <v>130</v>
      </c>
      <c r="D12" s="259">
        <f>'QUANTITIES - ALT 1'!N8</f>
        <v>34</v>
      </c>
      <c r="E12" s="259">
        <f>'QUANTITIES - ALT 1'!O8</f>
        <v>10</v>
      </c>
      <c r="F12" s="260">
        <f t="shared" si="2"/>
        <v>1220</v>
      </c>
      <c r="G12" s="171"/>
      <c r="H12" s="182">
        <f t="shared" ref="H12:H46" si="10">$A$5*B12</f>
        <v>276885.40480000002</v>
      </c>
      <c r="I12" s="181">
        <f t="shared" si="3"/>
        <v>34412.144</v>
      </c>
      <c r="J12" s="181">
        <f t="shared" si="4"/>
        <v>9000.0992000000006</v>
      </c>
      <c r="K12" s="181">
        <f t="shared" si="5"/>
        <v>2647.0879999999997</v>
      </c>
      <c r="L12" s="183">
        <f t="shared" si="6"/>
        <v>322944.73599999998</v>
      </c>
      <c r="N12" s="158"/>
      <c r="O12" s="158"/>
      <c r="P12" s="158">
        <f t="shared" ref="P12:AE41" si="11">IF($A12=P$7,P$50*$B12+P$51*$C12+P$52*$D12+P$53*$E12,IF($A12+$H$4=P$7,$A$6*$B12*P$4+$B$6*$C12*P$4+$C$6*$D12*P$4+$D$6*$E12*P$4,IF($A12+$H$4*2=P$7,$A$6*$B12*P$4+$B$6*$C12*P$4+$C$6*$D12*P$4+$D$6*$E12*P$4,IF($A12+$H$4*3=P$7,$A$6*$B12*P$4+$B$6*$C12*P$4+$C$6*$D12*P$4+$D$6*$E12*P$4,IF($A12+$H$4*4=P$7,$A$6*$B12*P$4+$B$6*$C12*P$4+$C$6*$D12*P$4+$D$6*$E12*P$4,IF($A12+$H$4*5=P$7,$A$6*$B12*P$4+$B$6*$C12*P$4+$C$6*$D12*P$4+$D$6*$E12*P$4,IF($A12+$H$4*6=P$7,$A$6*$B12*P$4+$B$6*$C12*P$4+$C$6*$D12*P$4+$D$6*$E12*P$4,IF($A12+$H$4*7=P$7,$A$6*$B12*P$4+$B$6*$C12*P$4+$C$6*$D12*P$4+$D$6*$E12*P$4,IF($A12+$H$4*8=P$7,$A$6*$B12*P$4+$B$6*$C12*P$4+$C$6*$D12*P$4+$D$6*$E12*P$4,IF($A12+$H$4*9=P$7,$A$6*$B12*P$4+$B$6*$C12*P$4+$C$6*$D12*P$4+$D$6*$E12*P$4,IF($A12+$H$4*10=P$7,$A$6*$B12*P$4+$B$6*$C12*P$4+$C$6*$D12*P$4+$D$6*$E12*P$4,IF($A12+$H$4*11=P$7,P$50*$B12*P$4+P$51*$C12*P$4+P$52*$D12*P$4+P$53*$E12*P$4,IF($A12+$H$4*12=P$7,P$50*$B12*P$4+P$51*$C12*P$4+P$52*$D12*P$4+P$53*$E12*P$4,IF($A12+$H$4*13=P$7,P$50*$B12*P$4+P$51*$C12*P$4+P$52*$D12*P$4+P$53*$E12*P$4,IF($A12+$H$4*14=P$7,P$50*$B12*P$4+P$51*$C12*P$4+P$52*$D12*P$4+P$53*$E12*P$4,IF($A12+$H$4*15=P$7,P$50*$B12*P$4+P$51*$C12*P$4+P$52*$D12*P$4+P$53*$E12*P$4,IF($A12+$H$4*16=P$7,P$50*$B12*P$4+P$51*$C12*P$4+P$52*$D12*P$4+P$53*$E12*P$4,IF($A12+$H$4*17=P$7,P$50*$B12*P$4+P$51*$C12*P$4+P$52*$D12*P$4+P$53*$E12*P$4,IF($A12+$H$4*18=P$7,P$50*$B12*P$4+P$51*$C12*P$4+P$52*$D12*P$4+P$53*$E12*P$4,IF($A12+$H$4*19=P$7,P$50*$B12*P$4+P$51*$C12*P$4+P$52*$D12*P$4+P$53*$E12*P$4,IF($A12+$H$4*20=P$7,P$50*$B12*P$4+P$51*$C12*P$4+P$52*$D12*P$4+P$53*$E12*P$4,IF($A12+$H$4*21=P$7,P$50*$B12*P$4+P$51*$C12*P$4+P$52*$D12*P$4+P$53*$E12*P$4,IF($A12+$H$4*22=P$7,P$50*$B12*P$4+P$51*$C12*P$4+P$52*$D12*P$4+P$53*$E12*P$4,IF($A12+$H$4*23=P$7,P$50*$B12*P$4+P$51*$C12*P$4+P$52*$D12*P$4+P$53*$E12*P$4,IF($A12+$H$4*24=P$7,P$50*$B12*P$4+P$51*$C12*P$4+P$52*$D12*P$4+P$53*$E12*P$4,IF($A12+$H$4*25=P$7,P$50*$B12*P$4+P$51*$C12*P$4+P$52*$D12*P$4+P$53*$E12*P$4,IF($A12+$H$4*26=P$7,P$50*$B12*P$4+P$51*$C12*P$4+P$52*$D12*P$4+P$53*$E12*P$4,IF($A12+$H$4*27=P$7,P$50*$B12*P$4+P$51*$C12*P$4+P$52*$D12*P$4+P$53*$E12*P$4,IF($A12+$H$4*28=P$7,P$50*$B12*P$4+P$51*$C12*P$4+P$52*$D12*P$4+P$53*$E12*P$4,IF($A12+$H$4*29=P$7,P$50*$B12*P$4+P$51*$C12*P$4+P$52*$D12*P$4+P$53*$E12*P$4,IF($A12+$H$4*30=P$7,P$50*$B12*P$4+P$51*$C12*P$4+P$52*$D12*P$4+P$53*$E12*P$4,IF($A12+$H$4*31=P$7,P$50*$B12*P$4+P$51*$C12*P$4+P$52*$D12*P$4+P$53*$E12*P$4,IF($A12+$H$4*32=P$7,P$50*$B12*P$4+P$51*$C12*P$4+P$52*$D12*P$4+P$53*$E12*P$4,IF($A12+$H$4*33=P$7,P$50*$B12*P$4+P$51*$C12*P$4+P$52*$D12*P$4+P$53*$E12*P$4,IF($A12+$H$4*34=P$7,P$50*$B12*P$4+P$51*$C12*P$4+P$52*$D12*P$4+P$53*$E12*P$4,IF($A12+$H$4*35=P$7,P$50*$B12*P$4+P$51*$C12*P$4+P$52*$D12*P$4+P$53*$E12*P$4,IF($A12+$H$4*36=P$7,P$50*$B12*P$4+P$51*$C12*P$4+P$52*$D12*P$4+P$53*$E12*P$4,IF($A12+$H$4*37=P$7,P$50*$B12*P$4+P$51*$C12*P$4+P$52*$D12*P$4+P$53*$E12*P$4,IF($A12+$H$4*38=P$7,P$50*$B12*P$4+P$51*$C12*P$4+P$52*$D12*P$4+P$53*$E12*P$4,IF($A12+$H$4*39=P$7,P$50*$B12*P$4+P$51*$C12*P$4+P$52*$D12*P$4+P$53*$E12*P$4,IF($A12+$H$4*40=P$7,P$50*$B12*P$4+P$51*$C12*P$4+P$52*$D12*P$4+P$53*$E12*P$4,0)))))))))))))))))))))))))))))))))))))))))</f>
        <v>0</v>
      </c>
      <c r="Q12" s="158">
        <f t="shared" si="8"/>
        <v>0</v>
      </c>
      <c r="R12" s="158">
        <f t="shared" si="8"/>
        <v>0</v>
      </c>
      <c r="S12" s="158">
        <f t="shared" si="8"/>
        <v>322944.73599999998</v>
      </c>
      <c r="T12" s="158">
        <f t="shared" si="8"/>
        <v>3229.4473600000001</v>
      </c>
      <c r="U12" s="158">
        <f t="shared" si="8"/>
        <v>3229.4473600000001</v>
      </c>
      <c r="V12" s="158">
        <f t="shared" si="8"/>
        <v>3229.4473600000001</v>
      </c>
      <c r="W12" s="158">
        <f t="shared" si="8"/>
        <v>3229.4473600000001</v>
      </c>
      <c r="X12" s="158">
        <f t="shared" si="8"/>
        <v>3229.4473600000001</v>
      </c>
      <c r="Y12" s="158">
        <f t="shared" si="8"/>
        <v>3229.4473600000001</v>
      </c>
      <c r="Z12" s="158">
        <f t="shared" si="8"/>
        <v>3229.4473600000001</v>
      </c>
      <c r="AA12" s="158">
        <f t="shared" si="8"/>
        <v>3229.4473600000001</v>
      </c>
      <c r="AB12" s="158">
        <f t="shared" si="8"/>
        <v>3229.4473600000001</v>
      </c>
      <c r="AC12" s="158">
        <f t="shared" si="8"/>
        <v>3229.4473600000001</v>
      </c>
      <c r="AD12" s="158">
        <f t="shared" si="8"/>
        <v>3229.4473600000001</v>
      </c>
      <c r="AE12" s="158">
        <f t="shared" si="8"/>
        <v>3229.4473600000001</v>
      </c>
      <c r="AF12" s="158">
        <f t="shared" si="8"/>
        <v>3229.4473600000001</v>
      </c>
      <c r="AG12" s="158">
        <f t="shared" si="8"/>
        <v>3229.4473600000001</v>
      </c>
      <c r="AH12" s="158">
        <f t="shared" si="8"/>
        <v>3229.4473600000001</v>
      </c>
      <c r="AI12" s="158">
        <f t="shared" si="8"/>
        <v>3229.4473600000001</v>
      </c>
      <c r="AJ12" s="158">
        <f t="shared" si="8"/>
        <v>3229.4473600000001</v>
      </c>
      <c r="AK12" s="158">
        <f t="shared" si="8"/>
        <v>3229.4473600000001</v>
      </c>
      <c r="AL12" s="158">
        <f t="shared" si="8"/>
        <v>3229.4473600000001</v>
      </c>
      <c r="AM12" s="158">
        <f t="shared" si="8"/>
        <v>3229.4473600000001</v>
      </c>
      <c r="AN12" s="158">
        <f t="shared" si="8"/>
        <v>3229.4473600000001</v>
      </c>
      <c r="AO12" s="158">
        <f t="shared" si="8"/>
        <v>3229.4473600000001</v>
      </c>
      <c r="AP12" s="158">
        <f t="shared" si="8"/>
        <v>3229.4473600000001</v>
      </c>
      <c r="AQ12" s="158">
        <f t="shared" si="8"/>
        <v>3229.4473600000001</v>
      </c>
      <c r="AR12" s="158">
        <f t="shared" si="8"/>
        <v>3229.4473600000001</v>
      </c>
      <c r="AS12" s="158">
        <f t="shared" si="8"/>
        <v>3229.4473600000001</v>
      </c>
      <c r="AT12" s="158">
        <f t="shared" si="8"/>
        <v>3229.4473600000001</v>
      </c>
      <c r="AU12" s="158">
        <f t="shared" si="8"/>
        <v>3229.4473600000001</v>
      </c>
      <c r="AV12" s="158">
        <f t="shared" si="8"/>
        <v>3229.4473600000001</v>
      </c>
      <c r="AW12" s="158">
        <f t="shared" si="8"/>
        <v>3229.4473600000001</v>
      </c>
      <c r="AX12" s="180">
        <f t="shared" si="1"/>
        <v>419828.15679999971</v>
      </c>
    </row>
    <row r="13" spans="1:50" x14ac:dyDescent="0.2">
      <c r="A13" s="258">
        <f t="shared" si="9"/>
        <v>2026</v>
      </c>
      <c r="B13" s="259">
        <f>'QUANTITIES - ALT 1'!L9</f>
        <v>1046</v>
      </c>
      <c r="C13" s="259">
        <f>'QUANTITIES - ALT 1'!M9</f>
        <v>130</v>
      </c>
      <c r="D13" s="259">
        <f>'QUANTITIES - ALT 1'!N9</f>
        <v>34</v>
      </c>
      <c r="E13" s="259">
        <f>'QUANTITIES - ALT 1'!O9</f>
        <v>10</v>
      </c>
      <c r="F13" s="260">
        <f t="shared" si="2"/>
        <v>1220</v>
      </c>
      <c r="G13" s="171"/>
      <c r="H13" s="182">
        <f t="shared" si="10"/>
        <v>276885.40480000002</v>
      </c>
      <c r="I13" s="181">
        <f t="shared" si="3"/>
        <v>34412.144</v>
      </c>
      <c r="J13" s="181">
        <f t="shared" si="4"/>
        <v>9000.0992000000006</v>
      </c>
      <c r="K13" s="181">
        <f t="shared" si="5"/>
        <v>2647.0879999999997</v>
      </c>
      <c r="L13" s="183">
        <f t="shared" si="6"/>
        <v>322944.73599999998</v>
      </c>
      <c r="N13" s="158"/>
      <c r="O13" s="158"/>
      <c r="P13" s="158">
        <f t="shared" si="11"/>
        <v>0</v>
      </c>
      <c r="Q13" s="158">
        <f t="shared" si="8"/>
        <v>0</v>
      </c>
      <c r="R13" s="158">
        <f t="shared" si="8"/>
        <v>0</v>
      </c>
      <c r="S13" s="158">
        <f t="shared" si="8"/>
        <v>0</v>
      </c>
      <c r="T13" s="158">
        <f t="shared" si="8"/>
        <v>322944.73599999998</v>
      </c>
      <c r="U13" s="158">
        <f t="shared" si="8"/>
        <v>3229.4473600000001</v>
      </c>
      <c r="V13" s="158">
        <f t="shared" si="8"/>
        <v>3229.4473600000001</v>
      </c>
      <c r="W13" s="158">
        <f t="shared" si="8"/>
        <v>3229.4473600000001</v>
      </c>
      <c r="X13" s="158">
        <f t="shared" si="8"/>
        <v>3229.4473600000001</v>
      </c>
      <c r="Y13" s="158">
        <f t="shared" si="8"/>
        <v>3229.4473600000001</v>
      </c>
      <c r="Z13" s="158">
        <f t="shared" si="8"/>
        <v>3229.4473600000001</v>
      </c>
      <c r="AA13" s="158">
        <f t="shared" si="8"/>
        <v>3229.4473600000001</v>
      </c>
      <c r="AB13" s="158">
        <f t="shared" si="8"/>
        <v>3229.4473600000001</v>
      </c>
      <c r="AC13" s="158">
        <f t="shared" si="8"/>
        <v>3229.4473600000001</v>
      </c>
      <c r="AD13" s="158">
        <f t="shared" si="8"/>
        <v>3229.4473600000001</v>
      </c>
      <c r="AE13" s="158">
        <f t="shared" si="8"/>
        <v>3229.4473600000001</v>
      </c>
      <c r="AF13" s="158">
        <f t="shared" si="8"/>
        <v>3229.4473600000001</v>
      </c>
      <c r="AG13" s="158">
        <f t="shared" si="8"/>
        <v>3229.4473600000001</v>
      </c>
      <c r="AH13" s="158">
        <f t="shared" si="8"/>
        <v>3229.4473600000001</v>
      </c>
      <c r="AI13" s="158">
        <f t="shared" si="8"/>
        <v>3229.4473600000001</v>
      </c>
      <c r="AJ13" s="158">
        <f t="shared" si="8"/>
        <v>3229.4473600000001</v>
      </c>
      <c r="AK13" s="158">
        <f t="shared" si="8"/>
        <v>3229.4473600000001</v>
      </c>
      <c r="AL13" s="158">
        <f t="shared" si="8"/>
        <v>3229.4473600000001</v>
      </c>
      <c r="AM13" s="158">
        <f t="shared" si="8"/>
        <v>3229.4473600000001</v>
      </c>
      <c r="AN13" s="158">
        <f t="shared" si="8"/>
        <v>3229.4473600000001</v>
      </c>
      <c r="AO13" s="158">
        <f t="shared" si="8"/>
        <v>3229.4473600000001</v>
      </c>
      <c r="AP13" s="158">
        <f t="shared" si="8"/>
        <v>3229.4473600000001</v>
      </c>
      <c r="AQ13" s="158">
        <f t="shared" si="8"/>
        <v>3229.4473600000001</v>
      </c>
      <c r="AR13" s="158">
        <f t="shared" si="8"/>
        <v>3229.4473600000001</v>
      </c>
      <c r="AS13" s="158">
        <f t="shared" si="8"/>
        <v>3229.4473600000001</v>
      </c>
      <c r="AT13" s="158">
        <f t="shared" si="8"/>
        <v>3229.4473600000001</v>
      </c>
      <c r="AU13" s="158">
        <f t="shared" si="8"/>
        <v>3229.4473600000001</v>
      </c>
      <c r="AV13" s="158">
        <f t="shared" si="8"/>
        <v>3229.4473600000001</v>
      </c>
      <c r="AW13" s="158">
        <f t="shared" si="8"/>
        <v>3229.4473600000001</v>
      </c>
      <c r="AX13" s="180">
        <f t="shared" si="1"/>
        <v>416598.70943999971</v>
      </c>
    </row>
    <row r="14" spans="1:50" x14ac:dyDescent="0.2">
      <c r="A14" s="258">
        <f t="shared" si="9"/>
        <v>2027</v>
      </c>
      <c r="B14" s="259">
        <f>'QUANTITIES - ALT 1'!L10</f>
        <v>1046</v>
      </c>
      <c r="C14" s="259">
        <f>'QUANTITIES - ALT 1'!M10</f>
        <v>130</v>
      </c>
      <c r="D14" s="259">
        <f>'QUANTITIES - ALT 1'!N10</f>
        <v>34</v>
      </c>
      <c r="E14" s="259">
        <f>'QUANTITIES - ALT 1'!O10</f>
        <v>10</v>
      </c>
      <c r="F14" s="260">
        <f t="shared" si="2"/>
        <v>1220</v>
      </c>
      <c r="G14" s="171"/>
      <c r="H14" s="182">
        <f t="shared" si="10"/>
        <v>276885.40480000002</v>
      </c>
      <c r="I14" s="181">
        <f t="shared" si="3"/>
        <v>34412.144</v>
      </c>
      <c r="J14" s="181">
        <f t="shared" si="4"/>
        <v>9000.0992000000006</v>
      </c>
      <c r="K14" s="181">
        <f t="shared" si="5"/>
        <v>2647.0879999999997</v>
      </c>
      <c r="L14" s="183">
        <f t="shared" si="6"/>
        <v>322944.73599999998</v>
      </c>
      <c r="N14" s="158"/>
      <c r="O14" s="158"/>
      <c r="P14" s="158">
        <f t="shared" si="11"/>
        <v>0</v>
      </c>
      <c r="Q14" s="158">
        <f t="shared" si="8"/>
        <v>0</v>
      </c>
      <c r="R14" s="158">
        <f t="shared" si="8"/>
        <v>0</v>
      </c>
      <c r="S14" s="158">
        <f t="shared" si="8"/>
        <v>0</v>
      </c>
      <c r="T14" s="158">
        <f t="shared" si="8"/>
        <v>0</v>
      </c>
      <c r="U14" s="158">
        <f t="shared" si="8"/>
        <v>322944.73599999998</v>
      </c>
      <c r="V14" s="158">
        <f t="shared" si="8"/>
        <v>3229.4473600000001</v>
      </c>
      <c r="W14" s="158">
        <f t="shared" si="8"/>
        <v>3229.4473600000001</v>
      </c>
      <c r="X14" s="158">
        <f t="shared" si="8"/>
        <v>3229.4473600000001</v>
      </c>
      <c r="Y14" s="158">
        <f t="shared" si="8"/>
        <v>3229.4473600000001</v>
      </c>
      <c r="Z14" s="158">
        <f t="shared" si="8"/>
        <v>3229.4473600000001</v>
      </c>
      <c r="AA14" s="158">
        <f t="shared" si="8"/>
        <v>3229.4473600000001</v>
      </c>
      <c r="AB14" s="158">
        <f t="shared" si="8"/>
        <v>3229.4473600000001</v>
      </c>
      <c r="AC14" s="158">
        <f t="shared" si="8"/>
        <v>3229.4473600000001</v>
      </c>
      <c r="AD14" s="158">
        <f t="shared" si="8"/>
        <v>3229.4473600000001</v>
      </c>
      <c r="AE14" s="158">
        <f t="shared" si="8"/>
        <v>3229.4473600000001</v>
      </c>
      <c r="AF14" s="158">
        <f t="shared" si="8"/>
        <v>3229.4473600000001</v>
      </c>
      <c r="AG14" s="158">
        <f t="shared" si="8"/>
        <v>3229.4473600000001</v>
      </c>
      <c r="AH14" s="158">
        <f t="shared" si="8"/>
        <v>3229.4473600000001</v>
      </c>
      <c r="AI14" s="158">
        <f t="shared" si="8"/>
        <v>3229.4473600000001</v>
      </c>
      <c r="AJ14" s="158">
        <f t="shared" si="8"/>
        <v>3229.4473600000001</v>
      </c>
      <c r="AK14" s="158">
        <f t="shared" si="8"/>
        <v>3229.4473600000001</v>
      </c>
      <c r="AL14" s="158">
        <f t="shared" si="8"/>
        <v>3229.4473600000001</v>
      </c>
      <c r="AM14" s="158">
        <f t="shared" si="8"/>
        <v>3229.4473600000001</v>
      </c>
      <c r="AN14" s="158">
        <f t="shared" si="8"/>
        <v>3229.4473600000001</v>
      </c>
      <c r="AO14" s="158">
        <f t="shared" si="8"/>
        <v>3229.4473600000001</v>
      </c>
      <c r="AP14" s="158">
        <f t="shared" si="8"/>
        <v>3229.4473600000001</v>
      </c>
      <c r="AQ14" s="158">
        <f t="shared" si="8"/>
        <v>3229.4473600000001</v>
      </c>
      <c r="AR14" s="158">
        <f t="shared" si="8"/>
        <v>3229.4473600000001</v>
      </c>
      <c r="AS14" s="158">
        <f t="shared" si="8"/>
        <v>3229.4473600000001</v>
      </c>
      <c r="AT14" s="158">
        <f t="shared" si="8"/>
        <v>3229.4473600000001</v>
      </c>
      <c r="AU14" s="158">
        <f t="shared" si="8"/>
        <v>3229.4473600000001</v>
      </c>
      <c r="AV14" s="158">
        <f t="shared" si="8"/>
        <v>3229.4473600000001</v>
      </c>
      <c r="AW14" s="158">
        <f t="shared" si="8"/>
        <v>3229.4473600000001</v>
      </c>
      <c r="AX14" s="180">
        <f t="shared" si="1"/>
        <v>413369.26207999972</v>
      </c>
    </row>
    <row r="15" spans="1:50" x14ac:dyDescent="0.2">
      <c r="A15" s="258">
        <f t="shared" si="9"/>
        <v>2028</v>
      </c>
      <c r="B15" s="259">
        <f>'QUANTITIES - ALT 1'!L11</f>
        <v>1046</v>
      </c>
      <c r="C15" s="259">
        <f>'QUANTITIES - ALT 1'!M11</f>
        <v>130</v>
      </c>
      <c r="D15" s="259">
        <f>'QUANTITIES - ALT 1'!N11</f>
        <v>34</v>
      </c>
      <c r="E15" s="259">
        <f>'QUANTITIES - ALT 1'!O11</f>
        <v>10</v>
      </c>
      <c r="F15" s="260">
        <f t="shared" si="2"/>
        <v>1220</v>
      </c>
      <c r="G15" s="171"/>
      <c r="H15" s="182">
        <f t="shared" si="10"/>
        <v>276885.40480000002</v>
      </c>
      <c r="I15" s="181">
        <f t="shared" si="3"/>
        <v>34412.144</v>
      </c>
      <c r="J15" s="181">
        <f t="shared" si="4"/>
        <v>9000.0992000000006</v>
      </c>
      <c r="K15" s="181">
        <f t="shared" si="5"/>
        <v>2647.0879999999997</v>
      </c>
      <c r="L15" s="183">
        <f t="shared" si="6"/>
        <v>322944.73599999998</v>
      </c>
      <c r="N15" s="158"/>
      <c r="O15" s="158"/>
      <c r="P15" s="158">
        <f t="shared" si="11"/>
        <v>0</v>
      </c>
      <c r="Q15" s="158">
        <f t="shared" si="8"/>
        <v>0</v>
      </c>
      <c r="R15" s="158">
        <f t="shared" si="8"/>
        <v>0</v>
      </c>
      <c r="S15" s="158">
        <f t="shared" si="8"/>
        <v>0</v>
      </c>
      <c r="T15" s="158">
        <f t="shared" si="8"/>
        <v>0</v>
      </c>
      <c r="U15" s="158">
        <f t="shared" si="8"/>
        <v>0</v>
      </c>
      <c r="V15" s="158">
        <f t="shared" si="8"/>
        <v>322944.73599999998</v>
      </c>
      <c r="W15" s="158">
        <f t="shared" si="8"/>
        <v>3229.4473600000001</v>
      </c>
      <c r="X15" s="158">
        <f t="shared" si="8"/>
        <v>3229.4473600000001</v>
      </c>
      <c r="Y15" s="158">
        <f t="shared" si="8"/>
        <v>3229.4473600000001</v>
      </c>
      <c r="Z15" s="158">
        <f t="shared" si="8"/>
        <v>3229.4473600000001</v>
      </c>
      <c r="AA15" s="158">
        <f t="shared" si="8"/>
        <v>3229.4473600000001</v>
      </c>
      <c r="AB15" s="158">
        <f t="shared" si="8"/>
        <v>3229.4473600000001</v>
      </c>
      <c r="AC15" s="158">
        <f t="shared" si="8"/>
        <v>3229.4473600000001</v>
      </c>
      <c r="AD15" s="158">
        <f t="shared" si="8"/>
        <v>3229.4473600000001</v>
      </c>
      <c r="AE15" s="158">
        <f t="shared" si="8"/>
        <v>3229.4473600000001</v>
      </c>
      <c r="AF15" s="158">
        <f t="shared" si="8"/>
        <v>3229.4473600000001</v>
      </c>
      <c r="AG15" s="158">
        <f t="shared" si="8"/>
        <v>3229.4473600000001</v>
      </c>
      <c r="AH15" s="158">
        <f t="shared" si="8"/>
        <v>3229.4473600000001</v>
      </c>
      <c r="AI15" s="158">
        <f t="shared" si="8"/>
        <v>3229.4473600000001</v>
      </c>
      <c r="AJ15" s="158">
        <f t="shared" si="8"/>
        <v>3229.4473600000001</v>
      </c>
      <c r="AK15" s="158">
        <f t="shared" si="8"/>
        <v>3229.4473600000001</v>
      </c>
      <c r="AL15" s="158">
        <f t="shared" si="8"/>
        <v>3229.4473600000001</v>
      </c>
      <c r="AM15" s="158">
        <f t="shared" si="8"/>
        <v>3229.4473600000001</v>
      </c>
      <c r="AN15" s="158">
        <f t="shared" si="8"/>
        <v>3229.4473600000001</v>
      </c>
      <c r="AO15" s="158">
        <f t="shared" si="8"/>
        <v>3229.4473600000001</v>
      </c>
      <c r="AP15" s="158">
        <f t="shared" si="8"/>
        <v>3229.4473600000001</v>
      </c>
      <c r="AQ15" s="158">
        <f t="shared" si="8"/>
        <v>3229.4473600000001</v>
      </c>
      <c r="AR15" s="158">
        <f t="shared" si="8"/>
        <v>3229.4473600000001</v>
      </c>
      <c r="AS15" s="158">
        <f t="shared" si="8"/>
        <v>3229.4473600000001</v>
      </c>
      <c r="AT15" s="158">
        <f t="shared" si="8"/>
        <v>3229.4473600000001</v>
      </c>
      <c r="AU15" s="158">
        <f t="shared" si="8"/>
        <v>3229.4473600000001</v>
      </c>
      <c r="AV15" s="158">
        <f t="shared" si="8"/>
        <v>3229.4473600000001</v>
      </c>
      <c r="AW15" s="158">
        <f t="shared" si="8"/>
        <v>3229.4473600000001</v>
      </c>
      <c r="AX15" s="180">
        <f t="shared" si="1"/>
        <v>410139.81471999973</v>
      </c>
    </row>
    <row r="16" spans="1:50" x14ac:dyDescent="0.2">
      <c r="A16" s="258">
        <f t="shared" si="9"/>
        <v>2029</v>
      </c>
      <c r="B16" s="259">
        <f>'QUANTITIES - ALT 1'!L12</f>
        <v>1046</v>
      </c>
      <c r="C16" s="259">
        <f>'QUANTITIES - ALT 1'!M12</f>
        <v>130</v>
      </c>
      <c r="D16" s="259">
        <f>'QUANTITIES - ALT 1'!N12</f>
        <v>34</v>
      </c>
      <c r="E16" s="259">
        <f>'QUANTITIES - ALT 1'!O12</f>
        <v>10</v>
      </c>
      <c r="F16" s="260">
        <f t="shared" si="2"/>
        <v>1220</v>
      </c>
      <c r="G16" s="171"/>
      <c r="H16" s="182">
        <f t="shared" si="10"/>
        <v>276885.40480000002</v>
      </c>
      <c r="I16" s="181">
        <f t="shared" si="3"/>
        <v>34412.144</v>
      </c>
      <c r="J16" s="181">
        <f t="shared" si="4"/>
        <v>9000.0992000000006</v>
      </c>
      <c r="K16" s="181">
        <f t="shared" si="5"/>
        <v>2647.0879999999997</v>
      </c>
      <c r="L16" s="183">
        <f t="shared" si="6"/>
        <v>322944.73599999998</v>
      </c>
      <c r="N16" s="158"/>
      <c r="O16" s="158"/>
      <c r="P16" s="158">
        <f t="shared" si="11"/>
        <v>0</v>
      </c>
      <c r="Q16" s="158">
        <f t="shared" si="8"/>
        <v>0</v>
      </c>
      <c r="R16" s="158">
        <f t="shared" si="8"/>
        <v>0</v>
      </c>
      <c r="S16" s="158">
        <f t="shared" si="8"/>
        <v>0</v>
      </c>
      <c r="T16" s="158">
        <f t="shared" si="8"/>
        <v>0</v>
      </c>
      <c r="U16" s="158">
        <f t="shared" si="8"/>
        <v>0</v>
      </c>
      <c r="V16" s="158">
        <f t="shared" si="8"/>
        <v>0</v>
      </c>
      <c r="W16" s="158">
        <f t="shared" si="8"/>
        <v>322944.73599999998</v>
      </c>
      <c r="X16" s="158">
        <f t="shared" si="8"/>
        <v>3229.4473600000001</v>
      </c>
      <c r="Y16" s="158">
        <f t="shared" si="8"/>
        <v>3229.4473600000001</v>
      </c>
      <c r="Z16" s="158">
        <f t="shared" si="8"/>
        <v>3229.4473600000001</v>
      </c>
      <c r="AA16" s="158">
        <f t="shared" si="8"/>
        <v>3229.4473600000001</v>
      </c>
      <c r="AB16" s="158">
        <f t="shared" si="8"/>
        <v>3229.4473600000001</v>
      </c>
      <c r="AC16" s="158">
        <f t="shared" si="8"/>
        <v>3229.4473600000001</v>
      </c>
      <c r="AD16" s="158">
        <f t="shared" si="8"/>
        <v>3229.4473600000001</v>
      </c>
      <c r="AE16" s="158">
        <f t="shared" si="8"/>
        <v>3229.4473600000001</v>
      </c>
      <c r="AF16" s="158">
        <f t="shared" si="8"/>
        <v>3229.4473600000001</v>
      </c>
      <c r="AG16" s="158">
        <f t="shared" si="8"/>
        <v>3229.4473600000001</v>
      </c>
      <c r="AH16" s="158">
        <f t="shared" si="8"/>
        <v>3229.4473600000001</v>
      </c>
      <c r="AI16" s="158">
        <f t="shared" si="8"/>
        <v>3229.4473600000001</v>
      </c>
      <c r="AJ16" s="158">
        <f t="shared" si="8"/>
        <v>3229.4473600000001</v>
      </c>
      <c r="AK16" s="158">
        <f t="shared" si="8"/>
        <v>3229.4473600000001</v>
      </c>
      <c r="AL16" s="158">
        <f t="shared" si="8"/>
        <v>3229.4473600000001</v>
      </c>
      <c r="AM16" s="158">
        <f t="shared" si="8"/>
        <v>3229.4473600000001</v>
      </c>
      <c r="AN16" s="158">
        <f t="shared" si="8"/>
        <v>3229.4473600000001</v>
      </c>
      <c r="AO16" s="158">
        <f t="shared" si="8"/>
        <v>3229.4473600000001</v>
      </c>
      <c r="AP16" s="158">
        <f t="shared" si="8"/>
        <v>3229.4473600000001</v>
      </c>
      <c r="AQ16" s="158">
        <f t="shared" si="8"/>
        <v>3229.4473600000001</v>
      </c>
      <c r="AR16" s="158">
        <f t="shared" si="8"/>
        <v>3229.4473600000001</v>
      </c>
      <c r="AS16" s="158">
        <f t="shared" si="8"/>
        <v>3229.4473600000001</v>
      </c>
      <c r="AT16" s="158">
        <f t="shared" si="8"/>
        <v>3229.4473600000001</v>
      </c>
      <c r="AU16" s="158">
        <f t="shared" si="8"/>
        <v>3229.4473600000001</v>
      </c>
      <c r="AV16" s="158">
        <f t="shared" si="8"/>
        <v>3229.4473600000001</v>
      </c>
      <c r="AW16" s="158">
        <f t="shared" si="8"/>
        <v>3229.4473600000001</v>
      </c>
      <c r="AX16" s="180">
        <f t="shared" si="1"/>
        <v>406910.36735999974</v>
      </c>
    </row>
    <row r="17" spans="1:50" x14ac:dyDescent="0.2">
      <c r="A17" s="258">
        <f t="shared" si="9"/>
        <v>2030</v>
      </c>
      <c r="B17" s="259">
        <f>'QUANTITIES - ALT 1'!L13</f>
        <v>1046</v>
      </c>
      <c r="C17" s="259">
        <f>'QUANTITIES - ALT 1'!M13</f>
        <v>130</v>
      </c>
      <c r="D17" s="259">
        <f>'QUANTITIES - ALT 1'!N13</f>
        <v>34</v>
      </c>
      <c r="E17" s="259">
        <f>'QUANTITIES - ALT 1'!O13</f>
        <v>10</v>
      </c>
      <c r="F17" s="260">
        <f t="shared" si="2"/>
        <v>1220</v>
      </c>
      <c r="G17" s="171"/>
      <c r="H17" s="182">
        <f t="shared" si="10"/>
        <v>276885.40480000002</v>
      </c>
      <c r="I17" s="181">
        <f t="shared" si="3"/>
        <v>34412.144</v>
      </c>
      <c r="J17" s="181">
        <f t="shared" si="4"/>
        <v>9000.0992000000006</v>
      </c>
      <c r="K17" s="181">
        <f t="shared" si="5"/>
        <v>2647.0879999999997</v>
      </c>
      <c r="L17" s="183">
        <f t="shared" si="6"/>
        <v>322944.73599999998</v>
      </c>
      <c r="N17" s="158"/>
      <c r="O17" s="158"/>
      <c r="P17" s="158">
        <f t="shared" si="11"/>
        <v>0</v>
      </c>
      <c r="Q17" s="158">
        <f t="shared" si="8"/>
        <v>0</v>
      </c>
      <c r="R17" s="158">
        <f t="shared" si="8"/>
        <v>0</v>
      </c>
      <c r="S17" s="158">
        <f t="shared" si="8"/>
        <v>0</v>
      </c>
      <c r="T17" s="158">
        <f t="shared" si="8"/>
        <v>0</v>
      </c>
      <c r="U17" s="158">
        <f t="shared" si="8"/>
        <v>0</v>
      </c>
      <c r="V17" s="158">
        <f t="shared" si="8"/>
        <v>0</v>
      </c>
      <c r="W17" s="158">
        <f t="shared" si="8"/>
        <v>0</v>
      </c>
      <c r="X17" s="158">
        <f t="shared" si="8"/>
        <v>322944.73599999998</v>
      </c>
      <c r="Y17" s="158">
        <f t="shared" si="8"/>
        <v>3229.4473600000001</v>
      </c>
      <c r="Z17" s="158">
        <f t="shared" si="8"/>
        <v>3229.4473600000001</v>
      </c>
      <c r="AA17" s="158">
        <f t="shared" si="8"/>
        <v>3229.4473600000001</v>
      </c>
      <c r="AB17" s="158">
        <f t="shared" si="8"/>
        <v>3229.4473600000001</v>
      </c>
      <c r="AC17" s="158">
        <f t="shared" si="8"/>
        <v>3229.4473600000001</v>
      </c>
      <c r="AD17" s="158">
        <f t="shared" si="8"/>
        <v>3229.4473600000001</v>
      </c>
      <c r="AE17" s="158">
        <f t="shared" si="8"/>
        <v>3229.4473600000001</v>
      </c>
      <c r="AF17" s="158">
        <f t="shared" si="8"/>
        <v>3229.4473600000001</v>
      </c>
      <c r="AG17" s="158">
        <f t="shared" si="8"/>
        <v>3229.4473600000001</v>
      </c>
      <c r="AH17" s="158">
        <f t="shared" si="8"/>
        <v>3229.4473600000001</v>
      </c>
      <c r="AI17" s="158">
        <f t="shared" si="8"/>
        <v>3229.4473600000001</v>
      </c>
      <c r="AJ17" s="158">
        <f t="shared" si="8"/>
        <v>3229.4473600000001</v>
      </c>
      <c r="AK17" s="158">
        <f t="shared" si="8"/>
        <v>3229.4473600000001</v>
      </c>
      <c r="AL17" s="158">
        <f t="shared" si="8"/>
        <v>3229.4473600000001</v>
      </c>
      <c r="AM17" s="158">
        <f t="shared" si="8"/>
        <v>3229.4473600000001</v>
      </c>
      <c r="AN17" s="158">
        <f t="shared" si="8"/>
        <v>3229.4473600000001</v>
      </c>
      <c r="AO17" s="158">
        <f t="shared" si="8"/>
        <v>3229.4473600000001</v>
      </c>
      <c r="AP17" s="158">
        <f t="shared" si="8"/>
        <v>3229.4473600000001</v>
      </c>
      <c r="AQ17" s="158">
        <f t="shared" si="8"/>
        <v>3229.4473600000001</v>
      </c>
      <c r="AR17" s="158">
        <f t="shared" si="8"/>
        <v>3229.4473600000001</v>
      </c>
      <c r="AS17" s="158">
        <f t="shared" si="8"/>
        <v>3229.4473600000001</v>
      </c>
      <c r="AT17" s="158">
        <f t="shared" si="8"/>
        <v>3229.4473600000001</v>
      </c>
      <c r="AU17" s="158">
        <f t="shared" si="8"/>
        <v>3229.4473600000001</v>
      </c>
      <c r="AV17" s="158">
        <f t="shared" si="8"/>
        <v>3229.4473600000001</v>
      </c>
      <c r="AW17" s="158">
        <f t="shared" si="8"/>
        <v>3229.4473600000001</v>
      </c>
      <c r="AX17" s="180">
        <f t="shared" si="1"/>
        <v>403680.91999999975</v>
      </c>
    </row>
    <row r="18" spans="1:50" x14ac:dyDescent="0.2">
      <c r="A18" s="258">
        <f t="shared" si="9"/>
        <v>2031</v>
      </c>
      <c r="B18" s="259">
        <f>'QUANTITIES - ALT 1'!L14</f>
        <v>1046</v>
      </c>
      <c r="C18" s="259">
        <f>'QUANTITIES - ALT 1'!M14</f>
        <v>130</v>
      </c>
      <c r="D18" s="259">
        <f>'QUANTITIES - ALT 1'!N14</f>
        <v>34</v>
      </c>
      <c r="E18" s="259">
        <f>'QUANTITIES - ALT 1'!O14</f>
        <v>10</v>
      </c>
      <c r="F18" s="260">
        <f t="shared" si="2"/>
        <v>1220</v>
      </c>
      <c r="G18" s="171"/>
      <c r="H18" s="182">
        <f t="shared" si="10"/>
        <v>276885.40480000002</v>
      </c>
      <c r="I18" s="181">
        <f t="shared" si="3"/>
        <v>34412.144</v>
      </c>
      <c r="J18" s="181">
        <f t="shared" si="4"/>
        <v>9000.0992000000006</v>
      </c>
      <c r="K18" s="181">
        <f t="shared" si="5"/>
        <v>2647.0879999999997</v>
      </c>
      <c r="L18" s="183">
        <f t="shared" si="6"/>
        <v>322944.73599999998</v>
      </c>
      <c r="N18" s="158"/>
      <c r="O18" s="158"/>
      <c r="P18" s="158">
        <f t="shared" si="11"/>
        <v>0</v>
      </c>
      <c r="Q18" s="158">
        <f t="shared" si="8"/>
        <v>0</v>
      </c>
      <c r="R18" s="158">
        <f t="shared" si="8"/>
        <v>0</v>
      </c>
      <c r="S18" s="158">
        <f t="shared" si="8"/>
        <v>0</v>
      </c>
      <c r="T18" s="158">
        <f t="shared" si="8"/>
        <v>0</v>
      </c>
      <c r="U18" s="158">
        <f t="shared" si="8"/>
        <v>0</v>
      </c>
      <c r="V18" s="158">
        <f t="shared" si="8"/>
        <v>0</v>
      </c>
      <c r="W18" s="158">
        <f t="shared" si="8"/>
        <v>0</v>
      </c>
      <c r="X18" s="158">
        <f t="shared" si="8"/>
        <v>0</v>
      </c>
      <c r="Y18" s="158">
        <f t="shared" si="8"/>
        <v>322944.73599999998</v>
      </c>
      <c r="Z18" s="158">
        <f t="shared" si="8"/>
        <v>3229.4473600000001</v>
      </c>
      <c r="AA18" s="158">
        <f t="shared" si="8"/>
        <v>3229.4473600000001</v>
      </c>
      <c r="AB18" s="158">
        <f t="shared" si="8"/>
        <v>3229.4473600000001</v>
      </c>
      <c r="AC18" s="158">
        <f t="shared" si="8"/>
        <v>3229.4473600000001</v>
      </c>
      <c r="AD18" s="158">
        <f t="shared" si="8"/>
        <v>3229.4473600000001</v>
      </c>
      <c r="AE18" s="158">
        <f t="shared" si="8"/>
        <v>3229.4473600000001</v>
      </c>
      <c r="AF18" s="158">
        <f t="shared" si="8"/>
        <v>3229.4473600000001</v>
      </c>
      <c r="AG18" s="158">
        <f t="shared" si="8"/>
        <v>3229.4473600000001</v>
      </c>
      <c r="AH18" s="158">
        <f t="shared" ref="AH18:AW18" si="12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3229.4473600000001</v>
      </c>
      <c r="AI18" s="158">
        <f t="shared" si="12"/>
        <v>3229.4473600000001</v>
      </c>
      <c r="AJ18" s="158">
        <f t="shared" si="12"/>
        <v>3229.4473600000001</v>
      </c>
      <c r="AK18" s="158">
        <f t="shared" si="12"/>
        <v>3229.4473600000001</v>
      </c>
      <c r="AL18" s="158">
        <f t="shared" si="12"/>
        <v>3229.4473600000001</v>
      </c>
      <c r="AM18" s="158">
        <f t="shared" si="12"/>
        <v>3229.4473600000001</v>
      </c>
      <c r="AN18" s="158">
        <f t="shared" si="12"/>
        <v>3229.4473600000001</v>
      </c>
      <c r="AO18" s="158">
        <f t="shared" si="12"/>
        <v>3229.4473600000001</v>
      </c>
      <c r="AP18" s="158">
        <f t="shared" si="12"/>
        <v>3229.4473600000001</v>
      </c>
      <c r="AQ18" s="158">
        <f t="shared" si="12"/>
        <v>3229.4473600000001</v>
      </c>
      <c r="AR18" s="158">
        <f t="shared" si="12"/>
        <v>3229.4473600000001</v>
      </c>
      <c r="AS18" s="158">
        <f t="shared" si="12"/>
        <v>3229.4473600000001</v>
      </c>
      <c r="AT18" s="158">
        <f t="shared" si="12"/>
        <v>3229.4473600000001</v>
      </c>
      <c r="AU18" s="158">
        <f t="shared" si="12"/>
        <v>3229.4473600000001</v>
      </c>
      <c r="AV18" s="158">
        <f t="shared" si="12"/>
        <v>3229.4473600000001</v>
      </c>
      <c r="AW18" s="158">
        <f t="shared" si="12"/>
        <v>3229.4473600000001</v>
      </c>
      <c r="AX18" s="180">
        <f t="shared" si="1"/>
        <v>400451.47263999976</v>
      </c>
    </row>
    <row r="19" spans="1:50" x14ac:dyDescent="0.2">
      <c r="A19" s="258">
        <f t="shared" si="9"/>
        <v>2032</v>
      </c>
      <c r="B19" s="259">
        <f>'QUANTITIES - ALT 1'!L15</f>
        <v>1046</v>
      </c>
      <c r="C19" s="259">
        <f>'QUANTITIES - ALT 1'!M15</f>
        <v>130</v>
      </c>
      <c r="D19" s="259">
        <f>'QUANTITIES - ALT 1'!N15</f>
        <v>34</v>
      </c>
      <c r="E19" s="259">
        <f>'QUANTITIES - ALT 1'!O15</f>
        <v>10</v>
      </c>
      <c r="F19" s="260">
        <f t="shared" si="2"/>
        <v>1220</v>
      </c>
      <c r="G19" s="171"/>
      <c r="H19" s="182">
        <f t="shared" si="10"/>
        <v>276885.40480000002</v>
      </c>
      <c r="I19" s="181">
        <f t="shared" si="3"/>
        <v>34412.144</v>
      </c>
      <c r="J19" s="181">
        <f t="shared" si="4"/>
        <v>9000.0992000000006</v>
      </c>
      <c r="K19" s="181">
        <f t="shared" si="5"/>
        <v>2647.0879999999997</v>
      </c>
      <c r="L19" s="183">
        <f t="shared" si="6"/>
        <v>322944.73599999998</v>
      </c>
      <c r="N19" s="158"/>
      <c r="O19" s="158"/>
      <c r="P19" s="158">
        <f t="shared" si="11"/>
        <v>0</v>
      </c>
      <c r="Q19" s="158">
        <f t="shared" ref="Q19:AW26" si="13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3"/>
        <v>0</v>
      </c>
      <c r="S19" s="158">
        <f t="shared" si="13"/>
        <v>0</v>
      </c>
      <c r="T19" s="158">
        <f t="shared" si="13"/>
        <v>0</v>
      </c>
      <c r="U19" s="158">
        <f t="shared" si="13"/>
        <v>0</v>
      </c>
      <c r="V19" s="158">
        <f t="shared" si="13"/>
        <v>0</v>
      </c>
      <c r="W19" s="158">
        <f t="shared" si="13"/>
        <v>0</v>
      </c>
      <c r="X19" s="158">
        <f t="shared" si="13"/>
        <v>0</v>
      </c>
      <c r="Y19" s="158">
        <f t="shared" si="13"/>
        <v>0</v>
      </c>
      <c r="Z19" s="158">
        <f t="shared" si="13"/>
        <v>322944.73599999998</v>
      </c>
      <c r="AA19" s="158">
        <f t="shared" si="13"/>
        <v>3229.4473600000001</v>
      </c>
      <c r="AB19" s="158">
        <f t="shared" si="13"/>
        <v>3229.4473600000001</v>
      </c>
      <c r="AC19" s="158">
        <f t="shared" si="13"/>
        <v>3229.4473600000001</v>
      </c>
      <c r="AD19" s="158">
        <f t="shared" si="13"/>
        <v>3229.4473600000001</v>
      </c>
      <c r="AE19" s="158">
        <f t="shared" si="13"/>
        <v>3229.4473600000001</v>
      </c>
      <c r="AF19" s="158">
        <f t="shared" si="13"/>
        <v>3229.4473600000001</v>
      </c>
      <c r="AG19" s="158">
        <f t="shared" si="13"/>
        <v>3229.4473600000001</v>
      </c>
      <c r="AH19" s="158">
        <f t="shared" si="13"/>
        <v>3229.4473600000001</v>
      </c>
      <c r="AI19" s="158">
        <f t="shared" si="13"/>
        <v>3229.4473600000001</v>
      </c>
      <c r="AJ19" s="158">
        <f t="shared" si="13"/>
        <v>3229.4473600000001</v>
      </c>
      <c r="AK19" s="158">
        <f t="shared" si="13"/>
        <v>3229.4473600000001</v>
      </c>
      <c r="AL19" s="158">
        <f t="shared" si="13"/>
        <v>3229.4473600000001</v>
      </c>
      <c r="AM19" s="158">
        <f t="shared" si="13"/>
        <v>3229.4473600000001</v>
      </c>
      <c r="AN19" s="158">
        <f t="shared" si="13"/>
        <v>3229.4473600000001</v>
      </c>
      <c r="AO19" s="158">
        <f t="shared" si="13"/>
        <v>3229.4473600000001</v>
      </c>
      <c r="AP19" s="158">
        <f t="shared" si="13"/>
        <v>3229.4473600000001</v>
      </c>
      <c r="AQ19" s="158">
        <f t="shared" si="13"/>
        <v>3229.4473600000001</v>
      </c>
      <c r="AR19" s="158">
        <f t="shared" si="13"/>
        <v>3229.4473600000001</v>
      </c>
      <c r="AS19" s="158">
        <f t="shared" si="13"/>
        <v>3229.4473600000001</v>
      </c>
      <c r="AT19" s="158">
        <f t="shared" si="13"/>
        <v>3229.4473600000001</v>
      </c>
      <c r="AU19" s="158">
        <f t="shared" si="13"/>
        <v>3229.4473600000001</v>
      </c>
      <c r="AV19" s="158">
        <f t="shared" si="13"/>
        <v>3229.4473600000001</v>
      </c>
      <c r="AW19" s="158">
        <f t="shared" si="13"/>
        <v>3229.4473600000001</v>
      </c>
      <c r="AX19" s="180">
        <f t="shared" si="1"/>
        <v>397222.02527999977</v>
      </c>
    </row>
    <row r="20" spans="1:50" x14ac:dyDescent="0.2">
      <c r="A20" s="258">
        <f t="shared" si="9"/>
        <v>2033</v>
      </c>
      <c r="B20" s="259">
        <f>'QUANTITIES - ALT 1'!L16</f>
        <v>1046</v>
      </c>
      <c r="C20" s="259">
        <f>'QUANTITIES - ALT 1'!M16</f>
        <v>130</v>
      </c>
      <c r="D20" s="259">
        <f>'QUANTITIES - ALT 1'!N16</f>
        <v>34</v>
      </c>
      <c r="E20" s="259">
        <f>'QUANTITIES - ALT 1'!O16</f>
        <v>10</v>
      </c>
      <c r="F20" s="260">
        <f t="shared" si="2"/>
        <v>1220</v>
      </c>
      <c r="G20" s="171"/>
      <c r="H20" s="182">
        <f t="shared" si="10"/>
        <v>276885.40480000002</v>
      </c>
      <c r="I20" s="181">
        <f t="shared" si="3"/>
        <v>34412.144</v>
      </c>
      <c r="J20" s="181">
        <f t="shared" si="4"/>
        <v>9000.0992000000006</v>
      </c>
      <c r="K20" s="181">
        <f t="shared" si="5"/>
        <v>2647.0879999999997</v>
      </c>
      <c r="L20" s="183">
        <f t="shared" si="6"/>
        <v>322944.73599999998</v>
      </c>
      <c r="N20" s="158"/>
      <c r="O20" s="158"/>
      <c r="P20" s="158">
        <f t="shared" si="11"/>
        <v>0</v>
      </c>
      <c r="Q20" s="158">
        <f t="shared" si="13"/>
        <v>0</v>
      </c>
      <c r="R20" s="158">
        <f t="shared" si="13"/>
        <v>0</v>
      </c>
      <c r="S20" s="158">
        <f t="shared" si="13"/>
        <v>0</v>
      </c>
      <c r="T20" s="158">
        <f t="shared" si="13"/>
        <v>0</v>
      </c>
      <c r="U20" s="158">
        <f t="shared" si="13"/>
        <v>0</v>
      </c>
      <c r="V20" s="158">
        <f t="shared" si="13"/>
        <v>0</v>
      </c>
      <c r="W20" s="158">
        <f t="shared" si="13"/>
        <v>0</v>
      </c>
      <c r="X20" s="158">
        <f t="shared" si="13"/>
        <v>0</v>
      </c>
      <c r="Y20" s="158">
        <f t="shared" si="13"/>
        <v>0</v>
      </c>
      <c r="Z20" s="158">
        <f t="shared" si="13"/>
        <v>0</v>
      </c>
      <c r="AA20" s="158">
        <f t="shared" si="13"/>
        <v>322944.73599999998</v>
      </c>
      <c r="AB20" s="158">
        <f t="shared" si="13"/>
        <v>3229.4473600000001</v>
      </c>
      <c r="AC20" s="158">
        <f t="shared" si="13"/>
        <v>3229.4473600000001</v>
      </c>
      <c r="AD20" s="158">
        <f t="shared" si="13"/>
        <v>3229.4473600000001</v>
      </c>
      <c r="AE20" s="158">
        <f t="shared" si="13"/>
        <v>3229.4473600000001</v>
      </c>
      <c r="AF20" s="158">
        <f t="shared" si="13"/>
        <v>3229.4473600000001</v>
      </c>
      <c r="AG20" s="158">
        <f t="shared" si="13"/>
        <v>3229.4473600000001</v>
      </c>
      <c r="AH20" s="158">
        <f t="shared" si="13"/>
        <v>3229.4473600000001</v>
      </c>
      <c r="AI20" s="158">
        <f t="shared" si="13"/>
        <v>3229.4473600000001</v>
      </c>
      <c r="AJ20" s="158">
        <f t="shared" si="13"/>
        <v>3229.4473600000001</v>
      </c>
      <c r="AK20" s="158">
        <f t="shared" si="13"/>
        <v>3229.4473600000001</v>
      </c>
      <c r="AL20" s="158">
        <f t="shared" si="13"/>
        <v>3229.4473600000001</v>
      </c>
      <c r="AM20" s="158">
        <f t="shared" si="13"/>
        <v>3229.4473600000001</v>
      </c>
      <c r="AN20" s="158">
        <f t="shared" si="13"/>
        <v>3229.4473600000001</v>
      </c>
      <c r="AO20" s="158">
        <f t="shared" si="13"/>
        <v>3229.4473600000001</v>
      </c>
      <c r="AP20" s="158">
        <f t="shared" si="13"/>
        <v>3229.4473600000001</v>
      </c>
      <c r="AQ20" s="158">
        <f t="shared" si="13"/>
        <v>3229.4473600000001</v>
      </c>
      <c r="AR20" s="158">
        <f t="shared" si="13"/>
        <v>3229.4473600000001</v>
      </c>
      <c r="AS20" s="158">
        <f t="shared" si="13"/>
        <v>3229.4473600000001</v>
      </c>
      <c r="AT20" s="158">
        <f t="shared" si="13"/>
        <v>3229.4473600000001</v>
      </c>
      <c r="AU20" s="158">
        <f t="shared" si="13"/>
        <v>3229.4473600000001</v>
      </c>
      <c r="AV20" s="158">
        <f t="shared" si="13"/>
        <v>3229.4473600000001</v>
      </c>
      <c r="AW20" s="158">
        <f t="shared" si="13"/>
        <v>3229.4473600000001</v>
      </c>
      <c r="AX20" s="180">
        <f t="shared" si="1"/>
        <v>393992.57791999978</v>
      </c>
    </row>
    <row r="21" spans="1:50" x14ac:dyDescent="0.2">
      <c r="A21" s="258">
        <f t="shared" si="9"/>
        <v>2034</v>
      </c>
      <c r="B21" s="259">
        <f>'QUANTITIES - ALT 1'!L17</f>
        <v>1046</v>
      </c>
      <c r="C21" s="259">
        <f>'QUANTITIES - ALT 1'!M17</f>
        <v>130</v>
      </c>
      <c r="D21" s="259">
        <f>'QUANTITIES - ALT 1'!N17</f>
        <v>34</v>
      </c>
      <c r="E21" s="259">
        <f>'QUANTITIES - ALT 1'!O17</f>
        <v>10</v>
      </c>
      <c r="F21" s="260">
        <f t="shared" si="2"/>
        <v>1220</v>
      </c>
      <c r="G21" s="171"/>
      <c r="H21" s="182">
        <f t="shared" si="10"/>
        <v>276885.40480000002</v>
      </c>
      <c r="I21" s="181">
        <f t="shared" si="3"/>
        <v>34412.144</v>
      </c>
      <c r="J21" s="181">
        <f t="shared" si="4"/>
        <v>9000.0992000000006</v>
      </c>
      <c r="K21" s="181">
        <f t="shared" si="5"/>
        <v>2647.0879999999997</v>
      </c>
      <c r="L21" s="183">
        <f t="shared" si="6"/>
        <v>322944.73599999998</v>
      </c>
      <c r="N21" s="158"/>
      <c r="O21" s="158"/>
      <c r="P21" s="158">
        <f t="shared" si="11"/>
        <v>0</v>
      </c>
      <c r="Q21" s="158">
        <f t="shared" si="13"/>
        <v>0</v>
      </c>
      <c r="R21" s="158">
        <f t="shared" si="13"/>
        <v>0</v>
      </c>
      <c r="S21" s="158">
        <f t="shared" si="13"/>
        <v>0</v>
      </c>
      <c r="T21" s="158">
        <f t="shared" si="13"/>
        <v>0</v>
      </c>
      <c r="U21" s="158">
        <f t="shared" si="13"/>
        <v>0</v>
      </c>
      <c r="V21" s="158">
        <f t="shared" si="13"/>
        <v>0</v>
      </c>
      <c r="W21" s="158">
        <f t="shared" si="13"/>
        <v>0</v>
      </c>
      <c r="X21" s="158">
        <f t="shared" si="13"/>
        <v>0</v>
      </c>
      <c r="Y21" s="158">
        <f t="shared" si="13"/>
        <v>0</v>
      </c>
      <c r="Z21" s="158">
        <f t="shared" si="13"/>
        <v>0</v>
      </c>
      <c r="AA21" s="158">
        <f t="shared" si="13"/>
        <v>0</v>
      </c>
      <c r="AB21" s="158">
        <f t="shared" si="13"/>
        <v>322944.73599999998</v>
      </c>
      <c r="AC21" s="158">
        <f t="shared" si="13"/>
        <v>3229.4473600000001</v>
      </c>
      <c r="AD21" s="158">
        <f t="shared" si="13"/>
        <v>3229.4473600000001</v>
      </c>
      <c r="AE21" s="158">
        <f t="shared" si="13"/>
        <v>3229.4473600000001</v>
      </c>
      <c r="AF21" s="158">
        <f t="shared" si="13"/>
        <v>3229.4473600000001</v>
      </c>
      <c r="AG21" s="158">
        <f t="shared" si="13"/>
        <v>3229.4473600000001</v>
      </c>
      <c r="AH21" s="158">
        <f t="shared" si="13"/>
        <v>3229.4473600000001</v>
      </c>
      <c r="AI21" s="158">
        <f t="shared" si="13"/>
        <v>3229.4473600000001</v>
      </c>
      <c r="AJ21" s="158">
        <f t="shared" si="13"/>
        <v>3229.4473600000001</v>
      </c>
      <c r="AK21" s="158">
        <f t="shared" si="13"/>
        <v>3229.4473600000001</v>
      </c>
      <c r="AL21" s="158">
        <f t="shared" si="13"/>
        <v>3229.4473600000001</v>
      </c>
      <c r="AM21" s="158">
        <f t="shared" si="13"/>
        <v>3229.4473600000001</v>
      </c>
      <c r="AN21" s="158">
        <f t="shared" si="13"/>
        <v>3229.4473600000001</v>
      </c>
      <c r="AO21" s="158">
        <f t="shared" si="13"/>
        <v>3229.4473600000001</v>
      </c>
      <c r="AP21" s="158">
        <f t="shared" si="13"/>
        <v>3229.4473600000001</v>
      </c>
      <c r="AQ21" s="158">
        <f t="shared" si="13"/>
        <v>3229.4473600000001</v>
      </c>
      <c r="AR21" s="158">
        <f t="shared" si="13"/>
        <v>3229.4473600000001</v>
      </c>
      <c r="AS21" s="158">
        <f t="shared" si="13"/>
        <v>3229.4473600000001</v>
      </c>
      <c r="AT21" s="158">
        <f t="shared" si="13"/>
        <v>3229.4473600000001</v>
      </c>
      <c r="AU21" s="158">
        <f t="shared" si="13"/>
        <v>3229.4473600000001</v>
      </c>
      <c r="AV21" s="158">
        <f t="shared" si="13"/>
        <v>3229.4473600000001</v>
      </c>
      <c r="AW21" s="158">
        <f t="shared" si="13"/>
        <v>3229.4473600000001</v>
      </c>
      <c r="AX21" s="180">
        <f t="shared" si="1"/>
        <v>390763.13055999979</v>
      </c>
    </row>
    <row r="22" spans="1:50" x14ac:dyDescent="0.2">
      <c r="A22" s="258">
        <f t="shared" si="9"/>
        <v>2035</v>
      </c>
      <c r="B22" s="259">
        <f>'QUANTITIES - ALT 1'!L18</f>
        <v>1046</v>
      </c>
      <c r="C22" s="259">
        <f>'QUANTITIES - ALT 1'!M18</f>
        <v>130</v>
      </c>
      <c r="D22" s="259">
        <f>'QUANTITIES - ALT 1'!N18</f>
        <v>34</v>
      </c>
      <c r="E22" s="259">
        <f>'QUANTITIES - ALT 1'!O18</f>
        <v>10</v>
      </c>
      <c r="F22" s="260">
        <f t="shared" si="2"/>
        <v>1220</v>
      </c>
      <c r="G22" s="171"/>
      <c r="H22" s="182">
        <f t="shared" si="10"/>
        <v>276885.40480000002</v>
      </c>
      <c r="I22" s="181">
        <f t="shared" si="3"/>
        <v>34412.144</v>
      </c>
      <c r="J22" s="181">
        <f t="shared" si="4"/>
        <v>9000.0992000000006</v>
      </c>
      <c r="K22" s="181">
        <f t="shared" si="5"/>
        <v>2647.0879999999997</v>
      </c>
      <c r="L22" s="183">
        <f t="shared" si="6"/>
        <v>322944.73599999998</v>
      </c>
      <c r="N22" s="158"/>
      <c r="O22" s="158"/>
      <c r="P22" s="158">
        <f t="shared" si="11"/>
        <v>0</v>
      </c>
      <c r="Q22" s="158">
        <f t="shared" si="13"/>
        <v>0</v>
      </c>
      <c r="R22" s="158">
        <f t="shared" si="13"/>
        <v>0</v>
      </c>
      <c r="S22" s="158">
        <f t="shared" si="13"/>
        <v>0</v>
      </c>
      <c r="T22" s="158">
        <f t="shared" si="13"/>
        <v>0</v>
      </c>
      <c r="U22" s="158">
        <f t="shared" si="13"/>
        <v>0</v>
      </c>
      <c r="V22" s="158">
        <f t="shared" si="13"/>
        <v>0</v>
      </c>
      <c r="W22" s="158">
        <f t="shared" si="13"/>
        <v>0</v>
      </c>
      <c r="X22" s="158">
        <f t="shared" si="13"/>
        <v>0</v>
      </c>
      <c r="Y22" s="158">
        <f t="shared" si="13"/>
        <v>0</v>
      </c>
      <c r="Z22" s="158">
        <f t="shared" si="13"/>
        <v>0</v>
      </c>
      <c r="AA22" s="158">
        <f t="shared" si="13"/>
        <v>0</v>
      </c>
      <c r="AB22" s="158">
        <f t="shared" si="13"/>
        <v>0</v>
      </c>
      <c r="AC22" s="158">
        <f t="shared" si="13"/>
        <v>322944.73599999998</v>
      </c>
      <c r="AD22" s="158">
        <f t="shared" si="13"/>
        <v>3229.4473600000001</v>
      </c>
      <c r="AE22" s="158">
        <f t="shared" si="13"/>
        <v>3229.4473600000001</v>
      </c>
      <c r="AF22" s="158">
        <f t="shared" si="13"/>
        <v>3229.4473600000001</v>
      </c>
      <c r="AG22" s="158">
        <f t="shared" si="13"/>
        <v>3229.4473600000001</v>
      </c>
      <c r="AH22" s="158">
        <f t="shared" si="13"/>
        <v>3229.4473600000001</v>
      </c>
      <c r="AI22" s="158">
        <f t="shared" si="13"/>
        <v>3229.4473600000001</v>
      </c>
      <c r="AJ22" s="158">
        <f t="shared" si="13"/>
        <v>3229.4473600000001</v>
      </c>
      <c r="AK22" s="158">
        <f t="shared" si="13"/>
        <v>3229.4473600000001</v>
      </c>
      <c r="AL22" s="158">
        <f t="shared" si="13"/>
        <v>3229.4473600000001</v>
      </c>
      <c r="AM22" s="158">
        <f t="shared" si="13"/>
        <v>3229.4473600000001</v>
      </c>
      <c r="AN22" s="158">
        <f t="shared" si="13"/>
        <v>3229.4473600000001</v>
      </c>
      <c r="AO22" s="158">
        <f t="shared" si="13"/>
        <v>3229.4473600000001</v>
      </c>
      <c r="AP22" s="158">
        <f t="shared" si="13"/>
        <v>3229.4473600000001</v>
      </c>
      <c r="AQ22" s="158">
        <f t="shared" si="13"/>
        <v>3229.4473600000001</v>
      </c>
      <c r="AR22" s="158">
        <f t="shared" si="13"/>
        <v>3229.4473600000001</v>
      </c>
      <c r="AS22" s="158">
        <f t="shared" si="13"/>
        <v>3229.4473600000001</v>
      </c>
      <c r="AT22" s="158">
        <f t="shared" si="13"/>
        <v>3229.4473600000001</v>
      </c>
      <c r="AU22" s="158">
        <f t="shared" si="13"/>
        <v>3229.4473600000001</v>
      </c>
      <c r="AV22" s="158">
        <f t="shared" si="13"/>
        <v>3229.4473600000001</v>
      </c>
      <c r="AW22" s="158">
        <f t="shared" si="13"/>
        <v>3229.4473600000001</v>
      </c>
      <c r="AX22" s="180">
        <f t="shared" si="1"/>
        <v>387533.6831999998</v>
      </c>
    </row>
    <row r="23" spans="1:50" x14ac:dyDescent="0.2">
      <c r="A23" s="258">
        <f t="shared" si="9"/>
        <v>2036</v>
      </c>
      <c r="B23" s="259">
        <f>'QUANTITIES - ALT 1'!L19</f>
        <v>1046</v>
      </c>
      <c r="C23" s="259">
        <f>'QUANTITIES - ALT 1'!M19</f>
        <v>130</v>
      </c>
      <c r="D23" s="259">
        <f>'QUANTITIES - ALT 1'!N19</f>
        <v>34</v>
      </c>
      <c r="E23" s="259">
        <f>'QUANTITIES - ALT 1'!O19</f>
        <v>10</v>
      </c>
      <c r="F23" s="260">
        <f t="shared" si="2"/>
        <v>1220</v>
      </c>
      <c r="G23" s="171"/>
      <c r="H23" s="182">
        <f t="shared" si="10"/>
        <v>276885.40480000002</v>
      </c>
      <c r="I23" s="181">
        <f t="shared" si="3"/>
        <v>34412.144</v>
      </c>
      <c r="J23" s="181">
        <f t="shared" si="4"/>
        <v>9000.0992000000006</v>
      </c>
      <c r="K23" s="181">
        <f t="shared" si="5"/>
        <v>2647.0879999999997</v>
      </c>
      <c r="L23" s="183">
        <f t="shared" si="6"/>
        <v>322944.73599999998</v>
      </c>
      <c r="N23" s="158"/>
      <c r="O23" s="158"/>
      <c r="P23" s="158">
        <f t="shared" si="11"/>
        <v>0</v>
      </c>
      <c r="Q23" s="158">
        <f t="shared" si="13"/>
        <v>0</v>
      </c>
      <c r="R23" s="158">
        <f t="shared" si="13"/>
        <v>0</v>
      </c>
      <c r="S23" s="158">
        <f t="shared" si="13"/>
        <v>0</v>
      </c>
      <c r="T23" s="158">
        <f t="shared" si="13"/>
        <v>0</v>
      </c>
      <c r="U23" s="158">
        <f t="shared" si="13"/>
        <v>0</v>
      </c>
      <c r="V23" s="158">
        <f t="shared" si="13"/>
        <v>0</v>
      </c>
      <c r="W23" s="158">
        <f t="shared" si="13"/>
        <v>0</v>
      </c>
      <c r="X23" s="158">
        <f t="shared" si="13"/>
        <v>0</v>
      </c>
      <c r="Y23" s="158">
        <f t="shared" si="13"/>
        <v>0</v>
      </c>
      <c r="Z23" s="158">
        <f t="shared" si="13"/>
        <v>0</v>
      </c>
      <c r="AA23" s="158">
        <f t="shared" si="13"/>
        <v>0</v>
      </c>
      <c r="AB23" s="158">
        <f t="shared" si="13"/>
        <v>0</v>
      </c>
      <c r="AC23" s="158">
        <f t="shared" si="13"/>
        <v>0</v>
      </c>
      <c r="AD23" s="158">
        <f t="shared" si="13"/>
        <v>322944.73599999998</v>
      </c>
      <c r="AE23" s="158">
        <f t="shared" si="13"/>
        <v>3229.4473600000001</v>
      </c>
      <c r="AF23" s="158">
        <f t="shared" si="13"/>
        <v>3229.4473600000001</v>
      </c>
      <c r="AG23" s="158">
        <f t="shared" si="13"/>
        <v>3229.4473600000001</v>
      </c>
      <c r="AH23" s="158">
        <f t="shared" si="13"/>
        <v>3229.4473600000001</v>
      </c>
      <c r="AI23" s="158">
        <f t="shared" si="13"/>
        <v>3229.4473600000001</v>
      </c>
      <c r="AJ23" s="158">
        <f t="shared" si="13"/>
        <v>3229.4473600000001</v>
      </c>
      <c r="AK23" s="158">
        <f t="shared" si="13"/>
        <v>3229.4473600000001</v>
      </c>
      <c r="AL23" s="158">
        <f t="shared" si="13"/>
        <v>3229.4473600000001</v>
      </c>
      <c r="AM23" s="158">
        <f t="shared" si="13"/>
        <v>3229.4473600000001</v>
      </c>
      <c r="AN23" s="158">
        <f t="shared" si="13"/>
        <v>3229.4473600000001</v>
      </c>
      <c r="AO23" s="158">
        <f t="shared" si="13"/>
        <v>3229.4473600000001</v>
      </c>
      <c r="AP23" s="158">
        <f t="shared" si="13"/>
        <v>3229.4473600000001</v>
      </c>
      <c r="AQ23" s="158">
        <f t="shared" si="13"/>
        <v>3229.4473600000001</v>
      </c>
      <c r="AR23" s="158">
        <f t="shared" si="13"/>
        <v>3229.4473600000001</v>
      </c>
      <c r="AS23" s="158">
        <f t="shared" si="13"/>
        <v>3229.4473600000001</v>
      </c>
      <c r="AT23" s="158">
        <f t="shared" si="13"/>
        <v>3229.4473600000001</v>
      </c>
      <c r="AU23" s="158">
        <f t="shared" si="13"/>
        <v>3229.4473600000001</v>
      </c>
      <c r="AV23" s="158">
        <f t="shared" si="13"/>
        <v>3229.4473600000001</v>
      </c>
      <c r="AW23" s="158">
        <f t="shared" si="13"/>
        <v>3229.4473600000001</v>
      </c>
      <c r="AX23" s="180">
        <f t="shared" si="1"/>
        <v>384304.2358399998</v>
      </c>
    </row>
    <row r="24" spans="1:50" x14ac:dyDescent="0.2">
      <c r="A24" s="258">
        <f t="shared" si="9"/>
        <v>2037</v>
      </c>
      <c r="B24" s="259">
        <f>'QUANTITIES - ALT 1'!L20</f>
        <v>1046</v>
      </c>
      <c r="C24" s="259">
        <f>'QUANTITIES - ALT 1'!M20</f>
        <v>130</v>
      </c>
      <c r="D24" s="259">
        <f>'QUANTITIES - ALT 1'!N20</f>
        <v>34</v>
      </c>
      <c r="E24" s="259">
        <f>'QUANTITIES - ALT 1'!O20</f>
        <v>10</v>
      </c>
      <c r="F24" s="260">
        <f t="shared" si="2"/>
        <v>1220</v>
      </c>
      <c r="G24" s="171"/>
      <c r="H24" s="182">
        <f t="shared" si="10"/>
        <v>276885.40480000002</v>
      </c>
      <c r="I24" s="181">
        <f t="shared" si="3"/>
        <v>34412.144</v>
      </c>
      <c r="J24" s="181">
        <f t="shared" si="4"/>
        <v>9000.0992000000006</v>
      </c>
      <c r="K24" s="181">
        <f t="shared" si="5"/>
        <v>2647.0879999999997</v>
      </c>
      <c r="L24" s="183">
        <f t="shared" si="6"/>
        <v>322944.73599999998</v>
      </c>
      <c r="N24" s="158"/>
      <c r="O24" s="158"/>
      <c r="P24" s="158">
        <f t="shared" si="11"/>
        <v>0</v>
      </c>
      <c r="Q24" s="158">
        <f t="shared" si="13"/>
        <v>0</v>
      </c>
      <c r="R24" s="158">
        <f t="shared" si="13"/>
        <v>0</v>
      </c>
      <c r="S24" s="158">
        <f t="shared" si="13"/>
        <v>0</v>
      </c>
      <c r="T24" s="158">
        <f t="shared" si="13"/>
        <v>0</v>
      </c>
      <c r="U24" s="158">
        <f t="shared" si="13"/>
        <v>0</v>
      </c>
      <c r="V24" s="158">
        <f t="shared" si="13"/>
        <v>0</v>
      </c>
      <c r="W24" s="158">
        <f t="shared" si="13"/>
        <v>0</v>
      </c>
      <c r="X24" s="158">
        <f t="shared" si="13"/>
        <v>0</v>
      </c>
      <c r="Y24" s="158">
        <f t="shared" si="13"/>
        <v>0</v>
      </c>
      <c r="Z24" s="158">
        <f t="shared" si="13"/>
        <v>0</v>
      </c>
      <c r="AA24" s="158">
        <f t="shared" si="13"/>
        <v>0</v>
      </c>
      <c r="AB24" s="158">
        <f t="shared" si="13"/>
        <v>0</v>
      </c>
      <c r="AC24" s="158">
        <f t="shared" si="13"/>
        <v>0</v>
      </c>
      <c r="AD24" s="158">
        <f t="shared" si="13"/>
        <v>0</v>
      </c>
      <c r="AE24" s="158">
        <f t="shared" si="13"/>
        <v>322944.73599999998</v>
      </c>
      <c r="AF24" s="158">
        <f t="shared" si="13"/>
        <v>3229.4473600000001</v>
      </c>
      <c r="AG24" s="158">
        <f t="shared" si="13"/>
        <v>3229.4473600000001</v>
      </c>
      <c r="AH24" s="158">
        <f t="shared" si="13"/>
        <v>3229.4473600000001</v>
      </c>
      <c r="AI24" s="158">
        <f t="shared" si="13"/>
        <v>3229.4473600000001</v>
      </c>
      <c r="AJ24" s="158">
        <f t="shared" si="13"/>
        <v>3229.4473600000001</v>
      </c>
      <c r="AK24" s="158">
        <f t="shared" si="13"/>
        <v>3229.4473600000001</v>
      </c>
      <c r="AL24" s="158">
        <f t="shared" si="13"/>
        <v>3229.4473600000001</v>
      </c>
      <c r="AM24" s="158">
        <f t="shared" si="13"/>
        <v>3229.4473600000001</v>
      </c>
      <c r="AN24" s="158">
        <f t="shared" si="13"/>
        <v>3229.4473600000001</v>
      </c>
      <c r="AO24" s="158">
        <f t="shared" si="13"/>
        <v>3229.4473600000001</v>
      </c>
      <c r="AP24" s="158">
        <f t="shared" si="13"/>
        <v>3229.4473600000001</v>
      </c>
      <c r="AQ24" s="158">
        <f t="shared" si="13"/>
        <v>3229.4473600000001</v>
      </c>
      <c r="AR24" s="158">
        <f t="shared" si="13"/>
        <v>3229.4473600000001</v>
      </c>
      <c r="AS24" s="158">
        <f t="shared" si="13"/>
        <v>3229.4473600000001</v>
      </c>
      <c r="AT24" s="158">
        <f t="shared" si="13"/>
        <v>3229.4473600000001</v>
      </c>
      <c r="AU24" s="158">
        <f t="shared" si="13"/>
        <v>3229.4473600000001</v>
      </c>
      <c r="AV24" s="158">
        <f t="shared" si="13"/>
        <v>3229.4473600000001</v>
      </c>
      <c r="AW24" s="158">
        <f t="shared" si="13"/>
        <v>3229.4473600000001</v>
      </c>
      <c r="AX24" s="180">
        <f t="shared" si="1"/>
        <v>381074.78847999981</v>
      </c>
    </row>
    <row r="25" spans="1:50" x14ac:dyDescent="0.2">
      <c r="A25" s="258">
        <f t="shared" si="9"/>
        <v>2038</v>
      </c>
      <c r="B25" s="259">
        <f>'QUANTITIES - ALT 1'!L21</f>
        <v>1046</v>
      </c>
      <c r="C25" s="259">
        <f>'QUANTITIES - ALT 1'!M21</f>
        <v>130</v>
      </c>
      <c r="D25" s="259">
        <f>'QUANTITIES - ALT 1'!N21</f>
        <v>34</v>
      </c>
      <c r="E25" s="259">
        <f>'QUANTITIES - ALT 1'!O21</f>
        <v>10</v>
      </c>
      <c r="F25" s="260">
        <f t="shared" si="2"/>
        <v>1220</v>
      </c>
      <c r="G25" s="171"/>
      <c r="H25" s="182">
        <f t="shared" si="10"/>
        <v>276885.40480000002</v>
      </c>
      <c r="I25" s="181">
        <f t="shared" si="3"/>
        <v>34412.144</v>
      </c>
      <c r="J25" s="181">
        <f t="shared" si="4"/>
        <v>9000.0992000000006</v>
      </c>
      <c r="K25" s="181">
        <f t="shared" si="5"/>
        <v>2647.0879999999997</v>
      </c>
      <c r="L25" s="183">
        <f t="shared" si="6"/>
        <v>322944.73599999998</v>
      </c>
      <c r="N25" s="158"/>
      <c r="O25" s="158"/>
      <c r="P25" s="158">
        <f t="shared" si="11"/>
        <v>0</v>
      </c>
      <c r="Q25" s="158">
        <f t="shared" si="13"/>
        <v>0</v>
      </c>
      <c r="R25" s="158">
        <f t="shared" si="13"/>
        <v>0</v>
      </c>
      <c r="S25" s="158">
        <f t="shared" si="13"/>
        <v>0</v>
      </c>
      <c r="T25" s="158">
        <f t="shared" si="13"/>
        <v>0</v>
      </c>
      <c r="U25" s="158">
        <f t="shared" si="13"/>
        <v>0</v>
      </c>
      <c r="V25" s="158">
        <f t="shared" si="13"/>
        <v>0</v>
      </c>
      <c r="W25" s="158">
        <f t="shared" si="13"/>
        <v>0</v>
      </c>
      <c r="X25" s="158">
        <f t="shared" si="13"/>
        <v>0</v>
      </c>
      <c r="Y25" s="158">
        <f t="shared" si="13"/>
        <v>0</v>
      </c>
      <c r="Z25" s="158">
        <f t="shared" si="13"/>
        <v>0</v>
      </c>
      <c r="AA25" s="158">
        <f t="shared" si="13"/>
        <v>0</v>
      </c>
      <c r="AB25" s="158">
        <f t="shared" si="13"/>
        <v>0</v>
      </c>
      <c r="AC25" s="158">
        <f t="shared" si="13"/>
        <v>0</v>
      </c>
      <c r="AD25" s="158">
        <f t="shared" si="13"/>
        <v>0</v>
      </c>
      <c r="AE25" s="158">
        <f t="shared" si="13"/>
        <v>0</v>
      </c>
      <c r="AF25" s="158">
        <f t="shared" si="13"/>
        <v>322944.73599999998</v>
      </c>
      <c r="AG25" s="158">
        <f t="shared" si="13"/>
        <v>3229.4473600000001</v>
      </c>
      <c r="AH25" s="158">
        <f t="shared" si="13"/>
        <v>3229.4473600000001</v>
      </c>
      <c r="AI25" s="158">
        <f t="shared" si="13"/>
        <v>3229.4473600000001</v>
      </c>
      <c r="AJ25" s="158">
        <f t="shared" si="13"/>
        <v>3229.4473600000001</v>
      </c>
      <c r="AK25" s="158">
        <f t="shared" si="13"/>
        <v>3229.4473600000001</v>
      </c>
      <c r="AL25" s="158">
        <f t="shared" si="13"/>
        <v>3229.4473600000001</v>
      </c>
      <c r="AM25" s="158">
        <f t="shared" si="13"/>
        <v>3229.4473600000001</v>
      </c>
      <c r="AN25" s="158">
        <f t="shared" si="13"/>
        <v>3229.4473600000001</v>
      </c>
      <c r="AO25" s="158">
        <f t="shared" si="13"/>
        <v>3229.4473600000001</v>
      </c>
      <c r="AP25" s="158">
        <f t="shared" si="13"/>
        <v>3229.4473600000001</v>
      </c>
      <c r="AQ25" s="158">
        <f t="shared" si="13"/>
        <v>3229.4473600000001</v>
      </c>
      <c r="AR25" s="158">
        <f t="shared" si="13"/>
        <v>3229.4473600000001</v>
      </c>
      <c r="AS25" s="158">
        <f t="shared" si="13"/>
        <v>3229.4473600000001</v>
      </c>
      <c r="AT25" s="158">
        <f t="shared" si="13"/>
        <v>3229.4473600000001</v>
      </c>
      <c r="AU25" s="158">
        <f t="shared" si="13"/>
        <v>3229.4473600000001</v>
      </c>
      <c r="AV25" s="158">
        <f t="shared" si="13"/>
        <v>3229.4473600000001</v>
      </c>
      <c r="AW25" s="158">
        <f t="shared" si="13"/>
        <v>3229.4473600000001</v>
      </c>
      <c r="AX25" s="180">
        <f t="shared" si="1"/>
        <v>377845.34111999982</v>
      </c>
    </row>
    <row r="26" spans="1:50" x14ac:dyDescent="0.2">
      <c r="A26" s="258">
        <f t="shared" si="9"/>
        <v>2039</v>
      </c>
      <c r="B26" s="259">
        <f>'QUANTITIES - ALT 1'!L22</f>
        <v>1046</v>
      </c>
      <c r="C26" s="259">
        <f>'QUANTITIES - ALT 1'!M22</f>
        <v>130</v>
      </c>
      <c r="D26" s="259">
        <f>'QUANTITIES - ALT 1'!N22</f>
        <v>34</v>
      </c>
      <c r="E26" s="259">
        <f>'QUANTITIES - ALT 1'!O22</f>
        <v>10</v>
      </c>
      <c r="F26" s="260">
        <f t="shared" si="2"/>
        <v>1220</v>
      </c>
      <c r="G26" s="171"/>
      <c r="H26" s="182">
        <f t="shared" si="10"/>
        <v>276885.40480000002</v>
      </c>
      <c r="I26" s="181">
        <f t="shared" si="3"/>
        <v>34412.144</v>
      </c>
      <c r="J26" s="181">
        <f t="shared" si="4"/>
        <v>9000.0992000000006</v>
      </c>
      <c r="K26" s="181">
        <f t="shared" si="5"/>
        <v>2647.0879999999997</v>
      </c>
      <c r="L26" s="183">
        <f t="shared" si="6"/>
        <v>322944.73599999998</v>
      </c>
      <c r="N26" s="158"/>
      <c r="O26" s="158"/>
      <c r="P26" s="158">
        <f t="shared" si="11"/>
        <v>0</v>
      </c>
      <c r="Q26" s="158">
        <f t="shared" si="13"/>
        <v>0</v>
      </c>
      <c r="R26" s="158">
        <f t="shared" si="13"/>
        <v>0</v>
      </c>
      <c r="S26" s="158">
        <f t="shared" si="13"/>
        <v>0</v>
      </c>
      <c r="T26" s="158">
        <f t="shared" si="13"/>
        <v>0</v>
      </c>
      <c r="U26" s="158">
        <f t="shared" si="13"/>
        <v>0</v>
      </c>
      <c r="V26" s="158">
        <f t="shared" si="13"/>
        <v>0</v>
      </c>
      <c r="W26" s="158">
        <f t="shared" si="13"/>
        <v>0</v>
      </c>
      <c r="X26" s="158">
        <f t="shared" si="13"/>
        <v>0</v>
      </c>
      <c r="Y26" s="158">
        <f t="shared" si="13"/>
        <v>0</v>
      </c>
      <c r="Z26" s="158">
        <f t="shared" si="13"/>
        <v>0</v>
      </c>
      <c r="AA26" s="158">
        <f t="shared" si="13"/>
        <v>0</v>
      </c>
      <c r="AB26" s="158">
        <f t="shared" si="13"/>
        <v>0</v>
      </c>
      <c r="AC26" s="158">
        <f t="shared" si="13"/>
        <v>0</v>
      </c>
      <c r="AD26" s="158">
        <f t="shared" si="13"/>
        <v>0</v>
      </c>
      <c r="AE26" s="158">
        <f t="shared" si="13"/>
        <v>0</v>
      </c>
      <c r="AF26" s="158">
        <f t="shared" si="13"/>
        <v>0</v>
      </c>
      <c r="AG26" s="158">
        <f t="shared" ref="AG26:AW41" si="14">IF($A26=AG$7,AG$50*$B26+AG$51*$C26+AG$52*$D26+AG$53*$E26,IF($A26+$H$4=AG$7,$A$6*$B26*AG$4+$B$6*$C26*AG$4+$C$6*$D26*AG$4+$D$6*$E26*AG$4,IF($A26+$H$4*2=AG$7,$A$6*$B26*AG$4+$B$6*$C26*AG$4+$C$6*$D26*AG$4+$D$6*$E26*AG$4,IF($A26+$H$4*3=AG$7,$A$6*$B26*AG$4+$B$6*$C26*AG$4+$C$6*$D26*AG$4+$D$6*$E26*AG$4,IF($A26+$H$4*4=AG$7,$A$6*$B26*AG$4+$B$6*$C26*AG$4+$C$6*$D26*AG$4+$D$6*$E26*AG$4,IF($A26+$H$4*5=AG$7,$A$6*$B26*AG$4+$B$6*$C26*AG$4+$C$6*$D26*AG$4+$D$6*$E26*AG$4,IF($A26+$H$4*6=AG$7,$A$6*$B26*AG$4+$B$6*$C26*AG$4+$C$6*$D26*AG$4+$D$6*$E26*AG$4,IF($A26+$H$4*7=AG$7,$A$6*$B26*AG$4+$B$6*$C26*AG$4+$C$6*$D26*AG$4+$D$6*$E26*AG$4,IF($A26+$H$4*8=AG$7,$A$6*$B26*AG$4+$B$6*$C26*AG$4+$C$6*$D26*AG$4+$D$6*$E26*AG$4,IF($A26+$H$4*9=AG$7,$A$6*$B26*AG$4+$B$6*$C26*AG$4+$C$6*$D26*AG$4+$D$6*$E26*AG$4,IF($A26+$H$4*10=AG$7,$A$6*$B26*AG$4+$B$6*$C26*AG$4+$C$6*$D26*AG$4+$D$6*$E26*AG$4,IF($A26+$H$4*11=AG$7,AG$50*$B26*AG$4+AG$51*$C26*AG$4+AG$52*$D26*AG$4+AG$53*$E26*AG$4,IF($A26+$H$4*12=AG$7,AG$50*$B26*AG$4+AG$51*$C26*AG$4+AG$52*$D26*AG$4+AG$53*$E26*AG$4,IF($A26+$H$4*13=AG$7,AG$50*$B26*AG$4+AG$51*$C26*AG$4+AG$52*$D26*AG$4+AG$53*$E26*AG$4,IF($A26+$H$4*14=AG$7,AG$50*$B26*AG$4+AG$51*$C26*AG$4+AG$52*$D26*AG$4+AG$53*$E26*AG$4,IF($A26+$H$4*15=AG$7,AG$50*$B26*AG$4+AG$51*$C26*AG$4+AG$52*$D26*AG$4+AG$53*$E26*AG$4,IF($A26+$H$4*16=AG$7,AG$50*$B26*AG$4+AG$51*$C26*AG$4+AG$52*$D26*AG$4+AG$53*$E26*AG$4,IF($A26+$H$4*17=AG$7,AG$50*$B26*AG$4+AG$51*$C26*AG$4+AG$52*$D26*AG$4+AG$53*$E26*AG$4,IF($A26+$H$4*18=AG$7,AG$50*$B26*AG$4+AG$51*$C26*AG$4+AG$52*$D26*AG$4+AG$53*$E26*AG$4,IF($A26+$H$4*19=AG$7,AG$50*$B26*AG$4+AG$51*$C26*AG$4+AG$52*$D26*AG$4+AG$53*$E26*AG$4,IF($A26+$H$4*20=AG$7,AG$50*$B26*AG$4+AG$51*$C26*AG$4+AG$52*$D26*AG$4+AG$53*$E26*AG$4,IF($A26+$H$4*21=AG$7,AG$50*$B26*AG$4+AG$51*$C26*AG$4+AG$52*$D26*AG$4+AG$53*$E26*AG$4,IF($A26+$H$4*22=AG$7,AG$50*$B26*AG$4+AG$51*$C26*AG$4+AG$52*$D26*AG$4+AG$53*$E26*AG$4,IF($A26+$H$4*23=AG$7,AG$50*$B26*AG$4+AG$51*$C26*AG$4+AG$52*$D26*AG$4+AG$53*$E26*AG$4,IF($A26+$H$4*24=AG$7,AG$50*$B26*AG$4+AG$51*$C26*AG$4+AG$52*$D26*AG$4+AG$53*$E26*AG$4,IF($A26+$H$4*25=AG$7,AG$50*$B26*AG$4+AG$51*$C26*AG$4+AG$52*$D26*AG$4+AG$53*$E26*AG$4,IF($A26+$H$4*26=AG$7,AG$50*$B26*AG$4+AG$51*$C26*AG$4+AG$52*$D26*AG$4+AG$53*$E26*AG$4,IF($A26+$H$4*27=AG$7,AG$50*$B26*AG$4+AG$51*$C26*AG$4+AG$52*$D26*AG$4+AG$53*$E26*AG$4,IF($A26+$H$4*28=AG$7,AG$50*$B26*AG$4+AG$51*$C26*AG$4+AG$52*$D26*AG$4+AG$53*$E26*AG$4,IF($A26+$H$4*29=AG$7,AG$50*$B26*AG$4+AG$51*$C26*AG$4+AG$52*$D26*AG$4+AG$53*$E26*AG$4,IF($A26+$H$4*30=AG$7,AG$50*$B26*AG$4+AG$51*$C26*AG$4+AG$52*$D26*AG$4+AG$53*$E26*AG$4,IF($A26+$H$4*31=AG$7,AG$50*$B26*AG$4+AG$51*$C26*AG$4+AG$52*$D26*AG$4+AG$53*$E26*AG$4,IF($A26+$H$4*32=AG$7,AG$50*$B26*AG$4+AG$51*$C26*AG$4+AG$52*$D26*AG$4+AG$53*$E26*AG$4,IF($A26+$H$4*33=AG$7,AG$50*$B26*AG$4+AG$51*$C26*AG$4+AG$52*$D26*AG$4+AG$53*$E26*AG$4,IF($A26+$H$4*34=AG$7,AG$50*$B26*AG$4+AG$51*$C26*AG$4+AG$52*$D26*AG$4+AG$53*$E26*AG$4,IF($A26+$H$4*35=AG$7,AG$50*$B26*AG$4+AG$51*$C26*AG$4+AG$52*$D26*AG$4+AG$53*$E26*AG$4,IF($A26+$H$4*36=AG$7,AG$50*$B26*AG$4+AG$51*$C26*AG$4+AG$52*$D26*AG$4+AG$53*$E26*AG$4,IF($A26+$H$4*37=AG$7,AG$50*$B26*AG$4+AG$51*$C26*AG$4+AG$52*$D26*AG$4+AG$53*$E26*AG$4,IF($A26+$H$4*38=AG$7,AG$50*$B26*AG$4+AG$51*$C26*AG$4+AG$52*$D26*AG$4+AG$53*$E26*AG$4,IF($A26+$H$4*39=AG$7,AG$50*$B26*AG$4+AG$51*$C26*AG$4+AG$52*$D26*AG$4+AG$53*$E26*AG$4,IF($A26+$H$4*40=AG$7,AG$50*$B26*AG$4+AG$51*$C26*AG$4+AG$52*$D26*AG$4+AG$53*$E26*AG$4,0)))))))))))))))))))))))))))))))))))))))))</f>
        <v>322944.73599999998</v>
      </c>
      <c r="AH26" s="158">
        <f t="shared" si="14"/>
        <v>3229.4473600000001</v>
      </c>
      <c r="AI26" s="158">
        <f t="shared" si="14"/>
        <v>3229.4473600000001</v>
      </c>
      <c r="AJ26" s="158">
        <f t="shared" si="14"/>
        <v>3229.4473600000001</v>
      </c>
      <c r="AK26" s="158">
        <f t="shared" si="14"/>
        <v>3229.4473600000001</v>
      </c>
      <c r="AL26" s="158">
        <f t="shared" si="14"/>
        <v>3229.4473600000001</v>
      </c>
      <c r="AM26" s="158">
        <f t="shared" si="14"/>
        <v>3229.4473600000001</v>
      </c>
      <c r="AN26" s="158">
        <f t="shared" si="14"/>
        <v>3229.4473600000001</v>
      </c>
      <c r="AO26" s="158">
        <f t="shared" si="14"/>
        <v>3229.4473600000001</v>
      </c>
      <c r="AP26" s="158">
        <f t="shared" si="14"/>
        <v>3229.4473600000001</v>
      </c>
      <c r="AQ26" s="158">
        <f t="shared" si="14"/>
        <v>3229.4473600000001</v>
      </c>
      <c r="AR26" s="158">
        <f t="shared" si="14"/>
        <v>3229.4473600000001</v>
      </c>
      <c r="AS26" s="158">
        <f t="shared" si="14"/>
        <v>3229.4473600000001</v>
      </c>
      <c r="AT26" s="158">
        <f t="shared" si="14"/>
        <v>3229.4473600000001</v>
      </c>
      <c r="AU26" s="158">
        <f t="shared" si="14"/>
        <v>3229.4473600000001</v>
      </c>
      <c r="AV26" s="158">
        <f t="shared" si="14"/>
        <v>3229.4473600000001</v>
      </c>
      <c r="AW26" s="158">
        <f t="shared" si="14"/>
        <v>3229.4473600000001</v>
      </c>
      <c r="AX26" s="180">
        <f t="shared" si="1"/>
        <v>374615.89375999983</v>
      </c>
    </row>
    <row r="27" spans="1:50" x14ac:dyDescent="0.2">
      <c r="A27" s="258">
        <f t="shared" si="9"/>
        <v>2040</v>
      </c>
      <c r="B27" s="259">
        <f>'QUANTITIES - ALT 1'!L23</f>
        <v>1046</v>
      </c>
      <c r="C27" s="259">
        <f>'QUANTITIES - ALT 1'!M23</f>
        <v>130</v>
      </c>
      <c r="D27" s="259">
        <f>'QUANTITIES - ALT 1'!N23</f>
        <v>34</v>
      </c>
      <c r="E27" s="259">
        <f>'QUANTITIES - ALT 1'!O23</f>
        <v>10</v>
      </c>
      <c r="F27" s="260">
        <f t="shared" si="2"/>
        <v>1220</v>
      </c>
      <c r="G27" s="171"/>
      <c r="H27" s="182">
        <f t="shared" si="10"/>
        <v>276885.40480000002</v>
      </c>
      <c r="I27" s="181">
        <f t="shared" si="3"/>
        <v>34412.144</v>
      </c>
      <c r="J27" s="181">
        <f t="shared" si="4"/>
        <v>9000.0992000000006</v>
      </c>
      <c r="K27" s="181">
        <f t="shared" si="5"/>
        <v>2647.0879999999997</v>
      </c>
      <c r="L27" s="183">
        <f t="shared" si="6"/>
        <v>322944.73599999998</v>
      </c>
      <c r="N27" s="158"/>
      <c r="O27" s="158"/>
      <c r="P27" s="158">
        <f t="shared" si="11"/>
        <v>0</v>
      </c>
      <c r="Q27" s="158">
        <f t="shared" si="11"/>
        <v>0</v>
      </c>
      <c r="R27" s="158">
        <f t="shared" si="11"/>
        <v>0</v>
      </c>
      <c r="S27" s="158">
        <f t="shared" si="11"/>
        <v>0</v>
      </c>
      <c r="T27" s="158">
        <f t="shared" si="11"/>
        <v>0</v>
      </c>
      <c r="U27" s="158">
        <f t="shared" si="11"/>
        <v>0</v>
      </c>
      <c r="V27" s="158">
        <f t="shared" si="11"/>
        <v>0</v>
      </c>
      <c r="W27" s="158">
        <f t="shared" si="11"/>
        <v>0</v>
      </c>
      <c r="X27" s="158">
        <f t="shared" si="11"/>
        <v>0</v>
      </c>
      <c r="Y27" s="158">
        <f t="shared" si="11"/>
        <v>0</v>
      </c>
      <c r="Z27" s="158">
        <f t="shared" si="11"/>
        <v>0</v>
      </c>
      <c r="AA27" s="158">
        <f t="shared" si="11"/>
        <v>0</v>
      </c>
      <c r="AB27" s="158">
        <f t="shared" si="11"/>
        <v>0</v>
      </c>
      <c r="AC27" s="158">
        <f t="shared" si="11"/>
        <v>0</v>
      </c>
      <c r="AD27" s="158">
        <f t="shared" si="11"/>
        <v>0</v>
      </c>
      <c r="AE27" s="158">
        <f t="shared" si="11"/>
        <v>0</v>
      </c>
      <c r="AF27" s="158">
        <f t="shared" ref="AF27:AU42" si="15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15"/>
        <v>0</v>
      </c>
      <c r="AH27" s="158">
        <f t="shared" si="15"/>
        <v>322944.73599999998</v>
      </c>
      <c r="AI27" s="158">
        <f t="shared" si="15"/>
        <v>3229.4473600000001</v>
      </c>
      <c r="AJ27" s="158">
        <f t="shared" si="15"/>
        <v>3229.4473600000001</v>
      </c>
      <c r="AK27" s="158">
        <f t="shared" si="15"/>
        <v>3229.4473600000001</v>
      </c>
      <c r="AL27" s="158">
        <f t="shared" si="15"/>
        <v>3229.4473600000001</v>
      </c>
      <c r="AM27" s="158">
        <f t="shared" si="15"/>
        <v>3229.4473600000001</v>
      </c>
      <c r="AN27" s="158">
        <f t="shared" si="15"/>
        <v>3229.4473600000001</v>
      </c>
      <c r="AO27" s="158">
        <f t="shared" si="15"/>
        <v>3229.4473600000001</v>
      </c>
      <c r="AP27" s="158">
        <f t="shared" si="15"/>
        <v>3229.4473600000001</v>
      </c>
      <c r="AQ27" s="158">
        <f t="shared" si="15"/>
        <v>3229.4473600000001</v>
      </c>
      <c r="AR27" s="158">
        <f t="shared" si="15"/>
        <v>3229.4473600000001</v>
      </c>
      <c r="AS27" s="158">
        <f t="shared" si="15"/>
        <v>3229.4473600000001</v>
      </c>
      <c r="AT27" s="158">
        <f t="shared" si="15"/>
        <v>3229.4473600000001</v>
      </c>
      <c r="AU27" s="158">
        <f t="shared" si="15"/>
        <v>3229.4473600000001</v>
      </c>
      <c r="AV27" s="158">
        <f t="shared" si="14"/>
        <v>3229.4473600000001</v>
      </c>
      <c r="AW27" s="158">
        <f t="shared" si="14"/>
        <v>3229.4473600000001</v>
      </c>
      <c r="AX27" s="180">
        <f t="shared" si="1"/>
        <v>371386.44639999984</v>
      </c>
    </row>
    <row r="28" spans="1:50" x14ac:dyDescent="0.2">
      <c r="A28" s="258">
        <f t="shared" si="9"/>
        <v>2041</v>
      </c>
      <c r="B28" s="259">
        <f>'QUANTITIES - ALT 1'!L24</f>
        <v>1046</v>
      </c>
      <c r="C28" s="259">
        <f>'QUANTITIES - ALT 1'!M24</f>
        <v>130</v>
      </c>
      <c r="D28" s="259">
        <f>'QUANTITIES - ALT 1'!N24</f>
        <v>34</v>
      </c>
      <c r="E28" s="259">
        <f>'QUANTITIES - ALT 1'!O24</f>
        <v>10</v>
      </c>
      <c r="F28" s="260">
        <f t="shared" si="2"/>
        <v>1220</v>
      </c>
      <c r="G28" s="171"/>
      <c r="H28" s="182">
        <f t="shared" si="10"/>
        <v>276885.40480000002</v>
      </c>
      <c r="I28" s="181">
        <f t="shared" si="3"/>
        <v>34412.144</v>
      </c>
      <c r="J28" s="181">
        <f t="shared" si="4"/>
        <v>9000.0992000000006</v>
      </c>
      <c r="K28" s="181">
        <f t="shared" si="5"/>
        <v>2647.0879999999997</v>
      </c>
      <c r="L28" s="183">
        <f t="shared" si="6"/>
        <v>322944.73599999998</v>
      </c>
      <c r="N28" s="158"/>
      <c r="O28" s="158"/>
      <c r="P28" s="158">
        <f t="shared" si="11"/>
        <v>0</v>
      </c>
      <c r="Q28" s="158">
        <f t="shared" si="11"/>
        <v>0</v>
      </c>
      <c r="R28" s="158">
        <f t="shared" si="11"/>
        <v>0</v>
      </c>
      <c r="S28" s="158">
        <f t="shared" si="11"/>
        <v>0</v>
      </c>
      <c r="T28" s="158">
        <f t="shared" si="11"/>
        <v>0</v>
      </c>
      <c r="U28" s="158">
        <f t="shared" si="11"/>
        <v>0</v>
      </c>
      <c r="V28" s="158">
        <f t="shared" si="11"/>
        <v>0</v>
      </c>
      <c r="W28" s="158">
        <f t="shared" si="11"/>
        <v>0</v>
      </c>
      <c r="X28" s="158">
        <f t="shared" si="11"/>
        <v>0</v>
      </c>
      <c r="Y28" s="158">
        <f t="shared" si="11"/>
        <v>0</v>
      </c>
      <c r="Z28" s="158">
        <f t="shared" si="11"/>
        <v>0</v>
      </c>
      <c r="AA28" s="158">
        <f t="shared" si="11"/>
        <v>0</v>
      </c>
      <c r="AB28" s="158">
        <f t="shared" si="11"/>
        <v>0</v>
      </c>
      <c r="AC28" s="158">
        <f t="shared" si="11"/>
        <v>0</v>
      </c>
      <c r="AD28" s="158">
        <f t="shared" si="11"/>
        <v>0</v>
      </c>
      <c r="AE28" s="158">
        <f t="shared" si="11"/>
        <v>0</v>
      </c>
      <c r="AF28" s="158">
        <f t="shared" si="15"/>
        <v>0</v>
      </c>
      <c r="AG28" s="158">
        <f t="shared" si="15"/>
        <v>0</v>
      </c>
      <c r="AH28" s="158">
        <f t="shared" si="15"/>
        <v>0</v>
      </c>
      <c r="AI28" s="158">
        <f t="shared" si="15"/>
        <v>322944.73599999998</v>
      </c>
      <c r="AJ28" s="158">
        <f t="shared" si="15"/>
        <v>3229.4473600000001</v>
      </c>
      <c r="AK28" s="158">
        <f t="shared" si="15"/>
        <v>3229.4473600000001</v>
      </c>
      <c r="AL28" s="158">
        <f t="shared" si="15"/>
        <v>3229.4473600000001</v>
      </c>
      <c r="AM28" s="158">
        <f t="shared" si="15"/>
        <v>3229.4473600000001</v>
      </c>
      <c r="AN28" s="158">
        <f t="shared" si="15"/>
        <v>3229.4473600000001</v>
      </c>
      <c r="AO28" s="158">
        <f t="shared" si="15"/>
        <v>3229.4473600000001</v>
      </c>
      <c r="AP28" s="158">
        <f t="shared" si="15"/>
        <v>3229.4473600000001</v>
      </c>
      <c r="AQ28" s="158">
        <f t="shared" si="15"/>
        <v>3229.4473600000001</v>
      </c>
      <c r="AR28" s="158">
        <f t="shared" si="15"/>
        <v>3229.4473600000001</v>
      </c>
      <c r="AS28" s="158">
        <f t="shared" si="15"/>
        <v>3229.4473600000001</v>
      </c>
      <c r="AT28" s="158">
        <f t="shared" si="15"/>
        <v>3229.4473600000001</v>
      </c>
      <c r="AU28" s="158">
        <f t="shared" si="15"/>
        <v>3229.4473600000001</v>
      </c>
      <c r="AV28" s="158">
        <f t="shared" si="14"/>
        <v>3229.4473600000001</v>
      </c>
      <c r="AW28" s="158">
        <f t="shared" si="14"/>
        <v>3229.4473600000001</v>
      </c>
      <c r="AX28" s="180">
        <f t="shared" si="1"/>
        <v>368156.99903999985</v>
      </c>
    </row>
    <row r="29" spans="1:50" x14ac:dyDescent="0.2">
      <c r="A29" s="258">
        <f t="shared" si="9"/>
        <v>2042</v>
      </c>
      <c r="B29" s="259">
        <f>'QUANTITIES - ALT 1'!L25</f>
        <v>1046</v>
      </c>
      <c r="C29" s="259">
        <f>'QUANTITIES - ALT 1'!M25</f>
        <v>130</v>
      </c>
      <c r="D29" s="259">
        <f>'QUANTITIES - ALT 1'!N25</f>
        <v>34</v>
      </c>
      <c r="E29" s="259">
        <f>'QUANTITIES - ALT 1'!O25</f>
        <v>10</v>
      </c>
      <c r="F29" s="260">
        <f t="shared" si="2"/>
        <v>1220</v>
      </c>
      <c r="G29" s="171"/>
      <c r="H29" s="182">
        <f t="shared" si="10"/>
        <v>276885.40480000002</v>
      </c>
      <c r="I29" s="181">
        <f t="shared" si="3"/>
        <v>34412.144</v>
      </c>
      <c r="J29" s="181">
        <f t="shared" si="4"/>
        <v>9000.0992000000006</v>
      </c>
      <c r="K29" s="181">
        <f t="shared" si="5"/>
        <v>2647.0879999999997</v>
      </c>
      <c r="L29" s="183">
        <f t="shared" si="6"/>
        <v>322944.73599999998</v>
      </c>
      <c r="N29" s="158"/>
      <c r="O29" s="158"/>
      <c r="P29" s="158">
        <f t="shared" si="11"/>
        <v>0</v>
      </c>
      <c r="Q29" s="158">
        <f t="shared" si="11"/>
        <v>0</v>
      </c>
      <c r="R29" s="158">
        <f t="shared" si="11"/>
        <v>0</v>
      </c>
      <c r="S29" s="158">
        <f t="shared" si="11"/>
        <v>0</v>
      </c>
      <c r="T29" s="158">
        <f t="shared" si="11"/>
        <v>0</v>
      </c>
      <c r="U29" s="158">
        <f t="shared" si="11"/>
        <v>0</v>
      </c>
      <c r="V29" s="158">
        <f t="shared" si="11"/>
        <v>0</v>
      </c>
      <c r="W29" s="158">
        <f t="shared" si="11"/>
        <v>0</v>
      </c>
      <c r="X29" s="158">
        <f t="shared" si="11"/>
        <v>0</v>
      </c>
      <c r="Y29" s="158">
        <f t="shared" si="11"/>
        <v>0</v>
      </c>
      <c r="Z29" s="158">
        <f t="shared" si="11"/>
        <v>0</v>
      </c>
      <c r="AA29" s="158">
        <f t="shared" si="11"/>
        <v>0</v>
      </c>
      <c r="AB29" s="158">
        <f t="shared" si="11"/>
        <v>0</v>
      </c>
      <c r="AC29" s="158">
        <f t="shared" si="11"/>
        <v>0</v>
      </c>
      <c r="AD29" s="158">
        <f t="shared" si="11"/>
        <v>0</v>
      </c>
      <c r="AE29" s="158">
        <f t="shared" si="11"/>
        <v>0</v>
      </c>
      <c r="AF29" s="158">
        <f t="shared" si="15"/>
        <v>0</v>
      </c>
      <c r="AG29" s="158">
        <f t="shared" si="15"/>
        <v>0</v>
      </c>
      <c r="AH29" s="158">
        <f t="shared" si="15"/>
        <v>0</v>
      </c>
      <c r="AI29" s="158">
        <f t="shared" si="15"/>
        <v>0</v>
      </c>
      <c r="AJ29" s="158">
        <f t="shared" si="15"/>
        <v>322944.73599999998</v>
      </c>
      <c r="AK29" s="158">
        <f t="shared" si="15"/>
        <v>3229.4473600000001</v>
      </c>
      <c r="AL29" s="158">
        <f t="shared" si="15"/>
        <v>3229.4473600000001</v>
      </c>
      <c r="AM29" s="158">
        <f t="shared" si="15"/>
        <v>3229.4473600000001</v>
      </c>
      <c r="AN29" s="158">
        <f t="shared" si="15"/>
        <v>3229.4473600000001</v>
      </c>
      <c r="AO29" s="158">
        <f t="shared" si="15"/>
        <v>3229.4473600000001</v>
      </c>
      <c r="AP29" s="158">
        <f t="shared" si="15"/>
        <v>3229.4473600000001</v>
      </c>
      <c r="AQ29" s="158">
        <f t="shared" si="15"/>
        <v>3229.4473600000001</v>
      </c>
      <c r="AR29" s="158">
        <f t="shared" si="15"/>
        <v>3229.4473600000001</v>
      </c>
      <c r="AS29" s="158">
        <f t="shared" si="15"/>
        <v>3229.4473600000001</v>
      </c>
      <c r="AT29" s="158">
        <f t="shared" si="15"/>
        <v>3229.4473600000001</v>
      </c>
      <c r="AU29" s="158">
        <f t="shared" si="15"/>
        <v>3229.4473600000001</v>
      </c>
      <c r="AV29" s="158">
        <f t="shared" si="14"/>
        <v>3229.4473600000001</v>
      </c>
      <c r="AW29" s="158">
        <f t="shared" si="14"/>
        <v>3229.4473600000001</v>
      </c>
      <c r="AX29" s="180">
        <f t="shared" si="1"/>
        <v>364927.55167999986</v>
      </c>
    </row>
    <row r="30" spans="1:50" x14ac:dyDescent="0.2">
      <c r="A30" s="258">
        <f t="shared" si="9"/>
        <v>2043</v>
      </c>
      <c r="B30" s="259">
        <f>'QUANTITIES - ALT 1'!L26</f>
        <v>1046</v>
      </c>
      <c r="C30" s="259">
        <f>'QUANTITIES - ALT 1'!M26</f>
        <v>130</v>
      </c>
      <c r="D30" s="259">
        <f>'QUANTITIES - ALT 1'!N26</f>
        <v>34</v>
      </c>
      <c r="E30" s="259">
        <f>'QUANTITIES - ALT 1'!O26</f>
        <v>10</v>
      </c>
      <c r="F30" s="260">
        <f t="shared" si="2"/>
        <v>1220</v>
      </c>
      <c r="G30" s="171"/>
      <c r="H30" s="182">
        <f t="shared" si="10"/>
        <v>276885.40480000002</v>
      </c>
      <c r="I30" s="181">
        <f t="shared" si="3"/>
        <v>34412.144</v>
      </c>
      <c r="J30" s="181">
        <f t="shared" si="4"/>
        <v>9000.0992000000006</v>
      </c>
      <c r="K30" s="181">
        <f t="shared" si="5"/>
        <v>2647.0879999999997</v>
      </c>
      <c r="L30" s="183">
        <f t="shared" si="6"/>
        <v>322944.73599999998</v>
      </c>
      <c r="N30" s="158"/>
      <c r="O30" s="158"/>
      <c r="P30" s="158">
        <f t="shared" si="11"/>
        <v>0</v>
      </c>
      <c r="Q30" s="158">
        <f t="shared" si="11"/>
        <v>0</v>
      </c>
      <c r="R30" s="158">
        <f t="shared" si="11"/>
        <v>0</v>
      </c>
      <c r="S30" s="158">
        <f t="shared" si="11"/>
        <v>0</v>
      </c>
      <c r="T30" s="158">
        <f t="shared" si="11"/>
        <v>0</v>
      </c>
      <c r="U30" s="158">
        <f t="shared" si="11"/>
        <v>0</v>
      </c>
      <c r="V30" s="158">
        <f t="shared" si="11"/>
        <v>0</v>
      </c>
      <c r="W30" s="158">
        <f t="shared" si="11"/>
        <v>0</v>
      </c>
      <c r="X30" s="158">
        <f t="shared" si="11"/>
        <v>0</v>
      </c>
      <c r="Y30" s="158">
        <f t="shared" si="11"/>
        <v>0</v>
      </c>
      <c r="Z30" s="158">
        <f t="shared" si="11"/>
        <v>0</v>
      </c>
      <c r="AA30" s="158">
        <f t="shared" si="11"/>
        <v>0</v>
      </c>
      <c r="AB30" s="158">
        <f t="shared" si="11"/>
        <v>0</v>
      </c>
      <c r="AC30" s="158">
        <f t="shared" si="11"/>
        <v>0</v>
      </c>
      <c r="AD30" s="158">
        <f t="shared" si="11"/>
        <v>0</v>
      </c>
      <c r="AE30" s="158">
        <f t="shared" si="11"/>
        <v>0</v>
      </c>
      <c r="AF30" s="158">
        <f t="shared" si="15"/>
        <v>0</v>
      </c>
      <c r="AG30" s="158">
        <f t="shared" si="15"/>
        <v>0</v>
      </c>
      <c r="AH30" s="158">
        <f t="shared" si="15"/>
        <v>0</v>
      </c>
      <c r="AI30" s="158">
        <f t="shared" si="15"/>
        <v>0</v>
      </c>
      <c r="AJ30" s="158">
        <f t="shared" si="15"/>
        <v>0</v>
      </c>
      <c r="AK30" s="158">
        <f t="shared" si="15"/>
        <v>322944.73599999998</v>
      </c>
      <c r="AL30" s="158">
        <f t="shared" si="15"/>
        <v>3229.4473600000001</v>
      </c>
      <c r="AM30" s="158">
        <f t="shared" si="15"/>
        <v>3229.4473600000001</v>
      </c>
      <c r="AN30" s="158">
        <f t="shared" si="15"/>
        <v>3229.4473600000001</v>
      </c>
      <c r="AO30" s="158">
        <f t="shared" si="15"/>
        <v>3229.4473600000001</v>
      </c>
      <c r="AP30" s="158">
        <f t="shared" si="15"/>
        <v>3229.4473600000001</v>
      </c>
      <c r="AQ30" s="158">
        <f t="shared" si="15"/>
        <v>3229.4473600000001</v>
      </c>
      <c r="AR30" s="158">
        <f t="shared" si="15"/>
        <v>3229.4473600000001</v>
      </c>
      <c r="AS30" s="158">
        <f t="shared" si="15"/>
        <v>3229.4473600000001</v>
      </c>
      <c r="AT30" s="158">
        <f t="shared" si="15"/>
        <v>3229.4473600000001</v>
      </c>
      <c r="AU30" s="158">
        <f t="shared" si="15"/>
        <v>3229.4473600000001</v>
      </c>
      <c r="AV30" s="158">
        <f t="shared" si="14"/>
        <v>3229.4473600000001</v>
      </c>
      <c r="AW30" s="158">
        <f t="shared" si="14"/>
        <v>3229.4473600000001</v>
      </c>
      <c r="AX30" s="180">
        <f t="shared" si="1"/>
        <v>361698.10431999987</v>
      </c>
    </row>
    <row r="31" spans="1:50" x14ac:dyDescent="0.2">
      <c r="A31" s="258">
        <f t="shared" si="9"/>
        <v>2044</v>
      </c>
      <c r="B31" s="259">
        <f>'QUANTITIES - ALT 1'!L27</f>
        <v>1046</v>
      </c>
      <c r="C31" s="259">
        <f>'QUANTITIES - ALT 1'!M27</f>
        <v>130</v>
      </c>
      <c r="D31" s="259">
        <f>'QUANTITIES - ALT 1'!N27</f>
        <v>34</v>
      </c>
      <c r="E31" s="259">
        <f>'QUANTITIES - ALT 1'!O27</f>
        <v>10</v>
      </c>
      <c r="F31" s="260">
        <f t="shared" si="2"/>
        <v>1220</v>
      </c>
      <c r="G31" s="171"/>
      <c r="H31" s="182">
        <f t="shared" si="10"/>
        <v>276885.40480000002</v>
      </c>
      <c r="I31" s="181">
        <f t="shared" si="3"/>
        <v>34412.144</v>
      </c>
      <c r="J31" s="181">
        <f t="shared" si="4"/>
        <v>9000.0992000000006</v>
      </c>
      <c r="K31" s="181">
        <f t="shared" si="5"/>
        <v>2647.0879999999997</v>
      </c>
      <c r="L31" s="183">
        <f t="shared" si="6"/>
        <v>322944.73599999998</v>
      </c>
      <c r="N31" s="158"/>
      <c r="O31" s="158"/>
      <c r="P31" s="158">
        <f t="shared" si="11"/>
        <v>0</v>
      </c>
      <c r="Q31" s="158">
        <f t="shared" si="11"/>
        <v>0</v>
      </c>
      <c r="R31" s="158">
        <f t="shared" si="11"/>
        <v>0</v>
      </c>
      <c r="S31" s="158">
        <f t="shared" si="11"/>
        <v>0</v>
      </c>
      <c r="T31" s="158">
        <f t="shared" si="11"/>
        <v>0</v>
      </c>
      <c r="U31" s="158">
        <f t="shared" si="11"/>
        <v>0</v>
      </c>
      <c r="V31" s="158">
        <f t="shared" si="11"/>
        <v>0</v>
      </c>
      <c r="W31" s="158">
        <f t="shared" si="11"/>
        <v>0</v>
      </c>
      <c r="X31" s="158">
        <f t="shared" si="11"/>
        <v>0</v>
      </c>
      <c r="Y31" s="158">
        <f t="shared" si="11"/>
        <v>0</v>
      </c>
      <c r="Z31" s="158">
        <f t="shared" si="11"/>
        <v>0</v>
      </c>
      <c r="AA31" s="158">
        <f t="shared" si="11"/>
        <v>0</v>
      </c>
      <c r="AB31" s="158">
        <f t="shared" si="11"/>
        <v>0</v>
      </c>
      <c r="AC31" s="158">
        <f t="shared" si="11"/>
        <v>0</v>
      </c>
      <c r="AD31" s="158">
        <f t="shared" si="11"/>
        <v>0</v>
      </c>
      <c r="AE31" s="158">
        <f t="shared" si="11"/>
        <v>0</v>
      </c>
      <c r="AF31" s="158">
        <f t="shared" si="15"/>
        <v>0</v>
      </c>
      <c r="AG31" s="158">
        <f t="shared" si="15"/>
        <v>0</v>
      </c>
      <c r="AH31" s="158">
        <f t="shared" si="15"/>
        <v>0</v>
      </c>
      <c r="AI31" s="158">
        <f t="shared" si="15"/>
        <v>0</v>
      </c>
      <c r="AJ31" s="158">
        <f t="shared" si="15"/>
        <v>0</v>
      </c>
      <c r="AK31" s="158">
        <f t="shared" si="15"/>
        <v>0</v>
      </c>
      <c r="AL31" s="158">
        <f t="shared" si="15"/>
        <v>322944.73599999998</v>
      </c>
      <c r="AM31" s="158">
        <f t="shared" si="15"/>
        <v>3229.4473600000001</v>
      </c>
      <c r="AN31" s="158">
        <f t="shared" si="15"/>
        <v>3229.4473600000001</v>
      </c>
      <c r="AO31" s="158">
        <f t="shared" si="15"/>
        <v>3229.4473600000001</v>
      </c>
      <c r="AP31" s="158">
        <f t="shared" si="15"/>
        <v>3229.4473600000001</v>
      </c>
      <c r="AQ31" s="158">
        <f t="shared" si="15"/>
        <v>3229.4473600000001</v>
      </c>
      <c r="AR31" s="158">
        <f t="shared" si="15"/>
        <v>3229.4473600000001</v>
      </c>
      <c r="AS31" s="158">
        <f t="shared" si="15"/>
        <v>3229.4473600000001</v>
      </c>
      <c r="AT31" s="158">
        <f t="shared" si="15"/>
        <v>3229.4473600000001</v>
      </c>
      <c r="AU31" s="158">
        <f t="shared" si="15"/>
        <v>3229.4473600000001</v>
      </c>
      <c r="AV31" s="158">
        <f t="shared" si="14"/>
        <v>3229.4473600000001</v>
      </c>
      <c r="AW31" s="158">
        <f t="shared" si="14"/>
        <v>3229.4473600000001</v>
      </c>
      <c r="AX31" s="180">
        <f t="shared" si="1"/>
        <v>358468.65695999988</v>
      </c>
    </row>
    <row r="32" spans="1:50" x14ac:dyDescent="0.2">
      <c r="A32" s="258">
        <f t="shared" si="9"/>
        <v>2045</v>
      </c>
      <c r="B32" s="259">
        <f>'QUANTITIES - ALT 1'!L28</f>
        <v>1046</v>
      </c>
      <c r="C32" s="259">
        <f>'QUANTITIES - ALT 1'!M28</f>
        <v>130</v>
      </c>
      <c r="D32" s="259">
        <f>'QUANTITIES - ALT 1'!N28</f>
        <v>34</v>
      </c>
      <c r="E32" s="259">
        <f>'QUANTITIES - ALT 1'!O28</f>
        <v>10</v>
      </c>
      <c r="F32" s="260">
        <f t="shared" si="2"/>
        <v>1220</v>
      </c>
      <c r="G32" s="171"/>
      <c r="H32" s="182">
        <f t="shared" si="10"/>
        <v>276885.40480000002</v>
      </c>
      <c r="I32" s="181">
        <f t="shared" si="3"/>
        <v>34412.144</v>
      </c>
      <c r="J32" s="181">
        <f t="shared" si="4"/>
        <v>9000.0992000000006</v>
      </c>
      <c r="K32" s="181">
        <f t="shared" si="5"/>
        <v>2647.0879999999997</v>
      </c>
      <c r="L32" s="183">
        <f t="shared" si="6"/>
        <v>322944.73599999998</v>
      </c>
      <c r="N32" s="158"/>
      <c r="O32" s="158"/>
      <c r="P32" s="158">
        <f t="shared" si="11"/>
        <v>0</v>
      </c>
      <c r="Q32" s="158">
        <f t="shared" si="11"/>
        <v>0</v>
      </c>
      <c r="R32" s="158">
        <f t="shared" si="11"/>
        <v>0</v>
      </c>
      <c r="S32" s="158">
        <f t="shared" si="11"/>
        <v>0</v>
      </c>
      <c r="T32" s="158">
        <f t="shared" si="11"/>
        <v>0</v>
      </c>
      <c r="U32" s="158">
        <f t="shared" si="11"/>
        <v>0</v>
      </c>
      <c r="V32" s="158">
        <f t="shared" si="11"/>
        <v>0</v>
      </c>
      <c r="W32" s="158">
        <f t="shared" si="11"/>
        <v>0</v>
      </c>
      <c r="X32" s="158">
        <f t="shared" si="11"/>
        <v>0</v>
      </c>
      <c r="Y32" s="158">
        <f t="shared" si="11"/>
        <v>0</v>
      </c>
      <c r="Z32" s="158">
        <f t="shared" si="11"/>
        <v>0</v>
      </c>
      <c r="AA32" s="158">
        <f t="shared" si="11"/>
        <v>0</v>
      </c>
      <c r="AB32" s="158">
        <f t="shared" si="11"/>
        <v>0</v>
      </c>
      <c r="AC32" s="158">
        <f t="shared" si="11"/>
        <v>0</v>
      </c>
      <c r="AD32" s="158">
        <f t="shared" si="11"/>
        <v>0</v>
      </c>
      <c r="AE32" s="158">
        <f t="shared" si="11"/>
        <v>0</v>
      </c>
      <c r="AF32" s="158">
        <f t="shared" si="15"/>
        <v>0</v>
      </c>
      <c r="AG32" s="158">
        <f t="shared" si="15"/>
        <v>0</v>
      </c>
      <c r="AH32" s="158">
        <f t="shared" si="15"/>
        <v>0</v>
      </c>
      <c r="AI32" s="158">
        <f t="shared" si="15"/>
        <v>0</v>
      </c>
      <c r="AJ32" s="158">
        <f t="shared" si="15"/>
        <v>0</v>
      </c>
      <c r="AK32" s="158">
        <f t="shared" si="15"/>
        <v>0</v>
      </c>
      <c r="AL32" s="158">
        <f t="shared" si="15"/>
        <v>0</v>
      </c>
      <c r="AM32" s="158">
        <f t="shared" si="15"/>
        <v>322944.73599999998</v>
      </c>
      <c r="AN32" s="158">
        <f t="shared" si="15"/>
        <v>3229.4473600000001</v>
      </c>
      <c r="AO32" s="158">
        <f t="shared" si="15"/>
        <v>3229.4473600000001</v>
      </c>
      <c r="AP32" s="158">
        <f t="shared" si="15"/>
        <v>3229.4473600000001</v>
      </c>
      <c r="AQ32" s="158">
        <f t="shared" si="15"/>
        <v>3229.4473600000001</v>
      </c>
      <c r="AR32" s="158">
        <f t="shared" si="15"/>
        <v>3229.4473600000001</v>
      </c>
      <c r="AS32" s="158">
        <f t="shared" si="15"/>
        <v>3229.4473600000001</v>
      </c>
      <c r="AT32" s="158">
        <f t="shared" si="15"/>
        <v>3229.4473600000001</v>
      </c>
      <c r="AU32" s="158">
        <f t="shared" si="15"/>
        <v>3229.4473600000001</v>
      </c>
      <c r="AV32" s="158">
        <f t="shared" si="14"/>
        <v>3229.4473600000001</v>
      </c>
      <c r="AW32" s="158">
        <f t="shared" si="14"/>
        <v>3229.4473600000001</v>
      </c>
      <c r="AX32" s="180">
        <f t="shared" si="1"/>
        <v>355239.20959999989</v>
      </c>
    </row>
    <row r="33" spans="1:50" x14ac:dyDescent="0.2">
      <c r="A33" s="258">
        <f t="shared" si="9"/>
        <v>2046</v>
      </c>
      <c r="B33" s="259">
        <f>'QUANTITIES - ALT 1'!L29</f>
        <v>1046</v>
      </c>
      <c r="C33" s="259">
        <f>'QUANTITIES - ALT 1'!M29</f>
        <v>130</v>
      </c>
      <c r="D33" s="259">
        <f>'QUANTITIES - ALT 1'!N29</f>
        <v>34</v>
      </c>
      <c r="E33" s="259">
        <f>'QUANTITIES - ALT 1'!O29</f>
        <v>10</v>
      </c>
      <c r="F33" s="260">
        <f t="shared" si="2"/>
        <v>1220</v>
      </c>
      <c r="G33" s="171"/>
      <c r="H33" s="182">
        <f t="shared" si="10"/>
        <v>276885.40480000002</v>
      </c>
      <c r="I33" s="181">
        <f t="shared" si="3"/>
        <v>34412.144</v>
      </c>
      <c r="J33" s="181">
        <f t="shared" si="4"/>
        <v>9000.0992000000006</v>
      </c>
      <c r="K33" s="181">
        <f t="shared" si="5"/>
        <v>2647.0879999999997</v>
      </c>
      <c r="L33" s="183">
        <f t="shared" si="6"/>
        <v>322944.73599999998</v>
      </c>
      <c r="N33" s="158"/>
      <c r="O33" s="158"/>
      <c r="P33" s="158">
        <f t="shared" si="11"/>
        <v>0</v>
      </c>
      <c r="Q33" s="158">
        <f t="shared" si="11"/>
        <v>0</v>
      </c>
      <c r="R33" s="158">
        <f t="shared" si="11"/>
        <v>0</v>
      </c>
      <c r="S33" s="158">
        <f t="shared" si="11"/>
        <v>0</v>
      </c>
      <c r="T33" s="158">
        <f t="shared" si="11"/>
        <v>0</v>
      </c>
      <c r="U33" s="158">
        <f t="shared" si="11"/>
        <v>0</v>
      </c>
      <c r="V33" s="158">
        <f t="shared" si="11"/>
        <v>0</v>
      </c>
      <c r="W33" s="158">
        <f t="shared" si="11"/>
        <v>0</v>
      </c>
      <c r="X33" s="158">
        <f t="shared" si="11"/>
        <v>0</v>
      </c>
      <c r="Y33" s="158">
        <f t="shared" si="11"/>
        <v>0</v>
      </c>
      <c r="Z33" s="158">
        <f t="shared" si="11"/>
        <v>0</v>
      </c>
      <c r="AA33" s="158">
        <f t="shared" si="11"/>
        <v>0</v>
      </c>
      <c r="AB33" s="158">
        <f t="shared" si="11"/>
        <v>0</v>
      </c>
      <c r="AC33" s="158">
        <f t="shared" si="11"/>
        <v>0</v>
      </c>
      <c r="AD33" s="158">
        <f t="shared" si="11"/>
        <v>0</v>
      </c>
      <c r="AE33" s="158">
        <f t="shared" si="11"/>
        <v>0</v>
      </c>
      <c r="AF33" s="158">
        <f t="shared" si="15"/>
        <v>0</v>
      </c>
      <c r="AG33" s="158">
        <f t="shared" si="15"/>
        <v>0</v>
      </c>
      <c r="AH33" s="158">
        <f t="shared" si="15"/>
        <v>0</v>
      </c>
      <c r="AI33" s="158">
        <f t="shared" si="15"/>
        <v>0</v>
      </c>
      <c r="AJ33" s="158">
        <f t="shared" si="15"/>
        <v>0</v>
      </c>
      <c r="AK33" s="158">
        <f t="shared" si="15"/>
        <v>0</v>
      </c>
      <c r="AL33" s="158">
        <f t="shared" si="15"/>
        <v>0</v>
      </c>
      <c r="AM33" s="158">
        <f t="shared" si="15"/>
        <v>0</v>
      </c>
      <c r="AN33" s="158">
        <f t="shared" si="15"/>
        <v>322944.73599999998</v>
      </c>
      <c r="AO33" s="158">
        <f t="shared" si="15"/>
        <v>3229.4473600000001</v>
      </c>
      <c r="AP33" s="158">
        <f t="shared" si="15"/>
        <v>3229.4473600000001</v>
      </c>
      <c r="AQ33" s="158">
        <f t="shared" si="15"/>
        <v>3229.4473600000001</v>
      </c>
      <c r="AR33" s="158">
        <f t="shared" si="15"/>
        <v>3229.4473600000001</v>
      </c>
      <c r="AS33" s="158">
        <f t="shared" si="15"/>
        <v>3229.4473600000001</v>
      </c>
      <c r="AT33" s="158">
        <f t="shared" si="15"/>
        <v>3229.4473600000001</v>
      </c>
      <c r="AU33" s="158">
        <f t="shared" si="15"/>
        <v>3229.4473600000001</v>
      </c>
      <c r="AV33" s="158">
        <f t="shared" si="14"/>
        <v>3229.4473600000001</v>
      </c>
      <c r="AW33" s="158">
        <f t="shared" si="14"/>
        <v>3229.4473600000001</v>
      </c>
      <c r="AX33" s="180">
        <f t="shared" si="1"/>
        <v>352009.76223999989</v>
      </c>
    </row>
    <row r="34" spans="1:50" x14ac:dyDescent="0.2">
      <c r="A34" s="258">
        <f t="shared" si="9"/>
        <v>2047</v>
      </c>
      <c r="B34" s="259">
        <f>'QUANTITIES - ALT 1'!L30</f>
        <v>1046</v>
      </c>
      <c r="C34" s="259">
        <f>'QUANTITIES - ALT 1'!M30</f>
        <v>130</v>
      </c>
      <c r="D34" s="259">
        <f>'QUANTITIES - ALT 1'!N30</f>
        <v>34</v>
      </c>
      <c r="E34" s="259">
        <f>'QUANTITIES - ALT 1'!O30</f>
        <v>10</v>
      </c>
      <c r="F34" s="260">
        <f t="shared" si="2"/>
        <v>1220</v>
      </c>
      <c r="G34" s="171"/>
      <c r="H34" s="182">
        <f t="shared" si="10"/>
        <v>276885.40480000002</v>
      </c>
      <c r="I34" s="181">
        <f t="shared" si="3"/>
        <v>34412.144</v>
      </c>
      <c r="J34" s="181">
        <f t="shared" si="4"/>
        <v>9000.0992000000006</v>
      </c>
      <c r="K34" s="181">
        <f t="shared" si="5"/>
        <v>2647.0879999999997</v>
      </c>
      <c r="L34" s="183">
        <f t="shared" si="6"/>
        <v>322944.73599999998</v>
      </c>
      <c r="N34" s="158"/>
      <c r="O34" s="158"/>
      <c r="P34" s="158">
        <f t="shared" si="11"/>
        <v>0</v>
      </c>
      <c r="Q34" s="158">
        <f t="shared" si="11"/>
        <v>0</v>
      </c>
      <c r="R34" s="158">
        <f t="shared" si="11"/>
        <v>0</v>
      </c>
      <c r="S34" s="158">
        <f t="shared" si="11"/>
        <v>0</v>
      </c>
      <c r="T34" s="158">
        <f t="shared" si="11"/>
        <v>0</v>
      </c>
      <c r="U34" s="158">
        <f t="shared" si="11"/>
        <v>0</v>
      </c>
      <c r="V34" s="158">
        <f t="shared" si="11"/>
        <v>0</v>
      </c>
      <c r="W34" s="158">
        <f t="shared" si="11"/>
        <v>0</v>
      </c>
      <c r="X34" s="158">
        <f t="shared" si="11"/>
        <v>0</v>
      </c>
      <c r="Y34" s="158">
        <f t="shared" si="11"/>
        <v>0</v>
      </c>
      <c r="Z34" s="158">
        <f t="shared" si="11"/>
        <v>0</v>
      </c>
      <c r="AA34" s="158">
        <f t="shared" si="11"/>
        <v>0</v>
      </c>
      <c r="AB34" s="158">
        <f t="shared" si="11"/>
        <v>0</v>
      </c>
      <c r="AC34" s="158">
        <f t="shared" si="11"/>
        <v>0</v>
      </c>
      <c r="AD34" s="158">
        <f t="shared" si="11"/>
        <v>0</v>
      </c>
      <c r="AE34" s="158">
        <f t="shared" si="11"/>
        <v>0</v>
      </c>
      <c r="AF34" s="158">
        <f t="shared" si="15"/>
        <v>0</v>
      </c>
      <c r="AG34" s="158">
        <f t="shared" si="15"/>
        <v>0</v>
      </c>
      <c r="AH34" s="158">
        <f t="shared" si="15"/>
        <v>0</v>
      </c>
      <c r="AI34" s="158">
        <f t="shared" si="15"/>
        <v>0</v>
      </c>
      <c r="AJ34" s="158">
        <f t="shared" si="15"/>
        <v>0</v>
      </c>
      <c r="AK34" s="158">
        <f t="shared" si="15"/>
        <v>0</v>
      </c>
      <c r="AL34" s="158">
        <f t="shared" si="15"/>
        <v>0</v>
      </c>
      <c r="AM34" s="158">
        <f t="shared" si="15"/>
        <v>0</v>
      </c>
      <c r="AN34" s="158">
        <f t="shared" si="15"/>
        <v>0</v>
      </c>
      <c r="AO34" s="158">
        <f t="shared" si="15"/>
        <v>322944.73599999998</v>
      </c>
      <c r="AP34" s="158">
        <f t="shared" si="15"/>
        <v>3229.4473600000001</v>
      </c>
      <c r="AQ34" s="158">
        <f t="shared" si="15"/>
        <v>3229.4473600000001</v>
      </c>
      <c r="AR34" s="158">
        <f t="shared" si="15"/>
        <v>3229.4473600000001</v>
      </c>
      <c r="AS34" s="158">
        <f t="shared" si="15"/>
        <v>3229.4473600000001</v>
      </c>
      <c r="AT34" s="158">
        <f t="shared" si="15"/>
        <v>3229.4473600000001</v>
      </c>
      <c r="AU34" s="158">
        <f t="shared" si="15"/>
        <v>3229.4473600000001</v>
      </c>
      <c r="AV34" s="158">
        <f t="shared" si="14"/>
        <v>3229.4473600000001</v>
      </c>
      <c r="AW34" s="158">
        <f t="shared" si="14"/>
        <v>3229.4473600000001</v>
      </c>
      <c r="AX34" s="180">
        <f t="shared" si="1"/>
        <v>348780.3148799999</v>
      </c>
    </row>
    <row r="35" spans="1:50" x14ac:dyDescent="0.2">
      <c r="A35" s="258">
        <f t="shared" si="9"/>
        <v>2048</v>
      </c>
      <c r="B35" s="259">
        <f>'QUANTITIES - ALT 1'!L31</f>
        <v>1046</v>
      </c>
      <c r="C35" s="259">
        <f>'QUANTITIES - ALT 1'!M31</f>
        <v>130</v>
      </c>
      <c r="D35" s="259">
        <f>'QUANTITIES - ALT 1'!N31</f>
        <v>34</v>
      </c>
      <c r="E35" s="259">
        <f>'QUANTITIES - ALT 1'!O31</f>
        <v>10</v>
      </c>
      <c r="F35" s="260">
        <f t="shared" si="2"/>
        <v>1220</v>
      </c>
      <c r="G35" s="171"/>
      <c r="H35" s="182">
        <f t="shared" si="10"/>
        <v>276885.40480000002</v>
      </c>
      <c r="I35" s="181">
        <f t="shared" si="3"/>
        <v>34412.144</v>
      </c>
      <c r="J35" s="181">
        <f t="shared" si="4"/>
        <v>9000.0992000000006</v>
      </c>
      <c r="K35" s="181">
        <f t="shared" si="5"/>
        <v>2647.0879999999997</v>
      </c>
      <c r="L35" s="183">
        <f t="shared" si="6"/>
        <v>322944.73599999998</v>
      </c>
      <c r="N35" s="158"/>
      <c r="O35" s="158"/>
      <c r="P35" s="158">
        <f t="shared" si="11"/>
        <v>0</v>
      </c>
      <c r="Q35" s="158">
        <f t="shared" si="11"/>
        <v>0</v>
      </c>
      <c r="R35" s="158">
        <f t="shared" si="11"/>
        <v>0</v>
      </c>
      <c r="S35" s="158">
        <f t="shared" si="11"/>
        <v>0</v>
      </c>
      <c r="T35" s="158">
        <f t="shared" si="11"/>
        <v>0</v>
      </c>
      <c r="U35" s="158">
        <f t="shared" si="11"/>
        <v>0</v>
      </c>
      <c r="V35" s="158">
        <f t="shared" si="11"/>
        <v>0</v>
      </c>
      <c r="W35" s="158">
        <f t="shared" si="11"/>
        <v>0</v>
      </c>
      <c r="X35" s="158">
        <f t="shared" si="11"/>
        <v>0</v>
      </c>
      <c r="Y35" s="158">
        <f t="shared" si="11"/>
        <v>0</v>
      </c>
      <c r="Z35" s="158">
        <f t="shared" si="11"/>
        <v>0</v>
      </c>
      <c r="AA35" s="158">
        <f t="shared" si="11"/>
        <v>0</v>
      </c>
      <c r="AB35" s="158">
        <f t="shared" si="11"/>
        <v>0</v>
      </c>
      <c r="AC35" s="158">
        <f t="shared" si="11"/>
        <v>0</v>
      </c>
      <c r="AD35" s="158">
        <f t="shared" si="11"/>
        <v>0</v>
      </c>
      <c r="AE35" s="158">
        <f t="shared" si="11"/>
        <v>0</v>
      </c>
      <c r="AF35" s="158">
        <f t="shared" si="15"/>
        <v>0</v>
      </c>
      <c r="AG35" s="158">
        <f t="shared" si="15"/>
        <v>0</v>
      </c>
      <c r="AH35" s="158">
        <f t="shared" si="15"/>
        <v>0</v>
      </c>
      <c r="AI35" s="158">
        <f t="shared" si="15"/>
        <v>0</v>
      </c>
      <c r="AJ35" s="158">
        <f t="shared" si="15"/>
        <v>0</v>
      </c>
      <c r="AK35" s="158">
        <f t="shared" si="15"/>
        <v>0</v>
      </c>
      <c r="AL35" s="158">
        <f t="shared" si="15"/>
        <v>0</v>
      </c>
      <c r="AM35" s="158">
        <f t="shared" si="15"/>
        <v>0</v>
      </c>
      <c r="AN35" s="158">
        <f t="shared" si="15"/>
        <v>0</v>
      </c>
      <c r="AO35" s="158">
        <f t="shared" si="15"/>
        <v>0</v>
      </c>
      <c r="AP35" s="158">
        <f t="shared" si="15"/>
        <v>322944.73599999998</v>
      </c>
      <c r="AQ35" s="158">
        <f t="shared" si="15"/>
        <v>3229.4473600000001</v>
      </c>
      <c r="AR35" s="158">
        <f t="shared" si="15"/>
        <v>3229.4473600000001</v>
      </c>
      <c r="AS35" s="158">
        <f t="shared" si="15"/>
        <v>3229.4473600000001</v>
      </c>
      <c r="AT35" s="158">
        <f t="shared" si="15"/>
        <v>3229.4473600000001</v>
      </c>
      <c r="AU35" s="158">
        <f t="shared" si="15"/>
        <v>3229.4473600000001</v>
      </c>
      <c r="AV35" s="158">
        <f t="shared" si="14"/>
        <v>3229.4473600000001</v>
      </c>
      <c r="AW35" s="158">
        <f t="shared" si="14"/>
        <v>3229.4473600000001</v>
      </c>
      <c r="AX35" s="180">
        <f t="shared" si="1"/>
        <v>345550.86751999991</v>
      </c>
    </row>
    <row r="36" spans="1:50" x14ac:dyDescent="0.2">
      <c r="A36" s="258">
        <f t="shared" si="9"/>
        <v>2049</v>
      </c>
      <c r="B36" s="259">
        <f>'QUANTITIES - ALT 1'!L32</f>
        <v>1046</v>
      </c>
      <c r="C36" s="259">
        <f>'QUANTITIES - ALT 1'!M32</f>
        <v>130</v>
      </c>
      <c r="D36" s="259">
        <f>'QUANTITIES - ALT 1'!N32</f>
        <v>34</v>
      </c>
      <c r="E36" s="259">
        <f>'QUANTITIES - ALT 1'!O32</f>
        <v>10</v>
      </c>
      <c r="F36" s="260">
        <f t="shared" si="2"/>
        <v>1220</v>
      </c>
      <c r="G36" s="171"/>
      <c r="H36" s="182">
        <f t="shared" si="10"/>
        <v>276885.40480000002</v>
      </c>
      <c r="I36" s="181">
        <f t="shared" si="3"/>
        <v>34412.144</v>
      </c>
      <c r="J36" s="181">
        <f t="shared" si="4"/>
        <v>9000.0992000000006</v>
      </c>
      <c r="K36" s="181">
        <f t="shared" si="5"/>
        <v>2647.0879999999997</v>
      </c>
      <c r="L36" s="183">
        <f t="shared" si="6"/>
        <v>322944.73599999998</v>
      </c>
      <c r="N36" s="158"/>
      <c r="O36" s="158"/>
      <c r="P36" s="158">
        <f t="shared" si="11"/>
        <v>0</v>
      </c>
      <c r="Q36" s="158">
        <f t="shared" si="11"/>
        <v>0</v>
      </c>
      <c r="R36" s="158">
        <f t="shared" si="11"/>
        <v>0</v>
      </c>
      <c r="S36" s="158">
        <f t="shared" si="11"/>
        <v>0</v>
      </c>
      <c r="T36" s="158">
        <f t="shared" si="11"/>
        <v>0</v>
      </c>
      <c r="U36" s="158">
        <f t="shared" si="11"/>
        <v>0</v>
      </c>
      <c r="V36" s="158">
        <f t="shared" si="11"/>
        <v>0</v>
      </c>
      <c r="W36" s="158">
        <f t="shared" si="11"/>
        <v>0</v>
      </c>
      <c r="X36" s="158">
        <f t="shared" si="11"/>
        <v>0</v>
      </c>
      <c r="Y36" s="158">
        <f t="shared" si="11"/>
        <v>0</v>
      </c>
      <c r="Z36" s="158">
        <f t="shared" si="11"/>
        <v>0</v>
      </c>
      <c r="AA36" s="158">
        <f t="shared" si="11"/>
        <v>0</v>
      </c>
      <c r="AB36" s="158">
        <f t="shared" si="11"/>
        <v>0</v>
      </c>
      <c r="AC36" s="158">
        <f t="shared" si="11"/>
        <v>0</v>
      </c>
      <c r="AD36" s="158">
        <f t="shared" si="11"/>
        <v>0</v>
      </c>
      <c r="AE36" s="158">
        <f t="shared" si="11"/>
        <v>0</v>
      </c>
      <c r="AF36" s="158">
        <f t="shared" si="15"/>
        <v>0</v>
      </c>
      <c r="AG36" s="158">
        <f t="shared" si="15"/>
        <v>0</v>
      </c>
      <c r="AH36" s="158">
        <f t="shared" si="15"/>
        <v>0</v>
      </c>
      <c r="AI36" s="158">
        <f t="shared" si="15"/>
        <v>0</v>
      </c>
      <c r="AJ36" s="158">
        <f t="shared" si="15"/>
        <v>0</v>
      </c>
      <c r="AK36" s="158">
        <f t="shared" si="15"/>
        <v>0</v>
      </c>
      <c r="AL36" s="158">
        <f t="shared" si="15"/>
        <v>0</v>
      </c>
      <c r="AM36" s="158">
        <f t="shared" si="15"/>
        <v>0</v>
      </c>
      <c r="AN36" s="158">
        <f t="shared" si="15"/>
        <v>0</v>
      </c>
      <c r="AO36" s="158">
        <f t="shared" si="15"/>
        <v>0</v>
      </c>
      <c r="AP36" s="158">
        <f t="shared" si="15"/>
        <v>0</v>
      </c>
      <c r="AQ36" s="158">
        <f t="shared" si="15"/>
        <v>322944.73599999998</v>
      </c>
      <c r="AR36" s="158">
        <f t="shared" si="15"/>
        <v>3229.4473600000001</v>
      </c>
      <c r="AS36" s="158">
        <f t="shared" si="15"/>
        <v>3229.4473600000001</v>
      </c>
      <c r="AT36" s="158">
        <f t="shared" si="15"/>
        <v>3229.4473600000001</v>
      </c>
      <c r="AU36" s="158">
        <f t="shared" si="15"/>
        <v>3229.4473600000001</v>
      </c>
      <c r="AV36" s="158">
        <f t="shared" si="14"/>
        <v>3229.4473600000001</v>
      </c>
      <c r="AW36" s="158">
        <f t="shared" si="14"/>
        <v>3229.4473600000001</v>
      </c>
      <c r="AX36" s="180">
        <f t="shared" si="1"/>
        <v>342321.42015999992</v>
      </c>
    </row>
    <row r="37" spans="1:50" x14ac:dyDescent="0.2">
      <c r="A37" s="258">
        <f t="shared" si="9"/>
        <v>2050</v>
      </c>
      <c r="B37" s="259">
        <f>'QUANTITIES - ALT 1'!L33</f>
        <v>1046</v>
      </c>
      <c r="C37" s="259">
        <f>'QUANTITIES - ALT 1'!M33</f>
        <v>130</v>
      </c>
      <c r="D37" s="259">
        <f>'QUANTITIES - ALT 1'!N33</f>
        <v>34</v>
      </c>
      <c r="E37" s="259">
        <f>'QUANTITIES - ALT 1'!O33</f>
        <v>10</v>
      </c>
      <c r="F37" s="260">
        <f t="shared" si="2"/>
        <v>1220</v>
      </c>
      <c r="G37" s="171"/>
      <c r="H37" s="182">
        <f t="shared" si="10"/>
        <v>276885.40480000002</v>
      </c>
      <c r="I37" s="181">
        <f t="shared" si="3"/>
        <v>34412.144</v>
      </c>
      <c r="J37" s="181">
        <f t="shared" si="4"/>
        <v>9000.0992000000006</v>
      </c>
      <c r="K37" s="181">
        <f t="shared" si="5"/>
        <v>2647.0879999999997</v>
      </c>
      <c r="L37" s="183">
        <f t="shared" si="6"/>
        <v>322944.73599999998</v>
      </c>
      <c r="N37" s="158"/>
      <c r="O37" s="158"/>
      <c r="P37" s="158">
        <f t="shared" si="11"/>
        <v>0</v>
      </c>
      <c r="Q37" s="158">
        <f t="shared" si="11"/>
        <v>0</v>
      </c>
      <c r="R37" s="158">
        <f t="shared" si="11"/>
        <v>0</v>
      </c>
      <c r="S37" s="158">
        <f t="shared" si="11"/>
        <v>0</v>
      </c>
      <c r="T37" s="158">
        <f t="shared" si="11"/>
        <v>0</v>
      </c>
      <c r="U37" s="158">
        <f t="shared" si="11"/>
        <v>0</v>
      </c>
      <c r="V37" s="158">
        <f t="shared" si="11"/>
        <v>0</v>
      </c>
      <c r="W37" s="158">
        <f t="shared" si="11"/>
        <v>0</v>
      </c>
      <c r="X37" s="158">
        <f t="shared" si="11"/>
        <v>0</v>
      </c>
      <c r="Y37" s="158">
        <f t="shared" si="11"/>
        <v>0</v>
      </c>
      <c r="Z37" s="158">
        <f t="shared" si="11"/>
        <v>0</v>
      </c>
      <c r="AA37" s="158">
        <f t="shared" si="11"/>
        <v>0</v>
      </c>
      <c r="AB37" s="158">
        <f t="shared" si="11"/>
        <v>0</v>
      </c>
      <c r="AC37" s="158">
        <f t="shared" si="11"/>
        <v>0</v>
      </c>
      <c r="AD37" s="158">
        <f t="shared" si="11"/>
        <v>0</v>
      </c>
      <c r="AE37" s="158">
        <f t="shared" si="11"/>
        <v>0</v>
      </c>
      <c r="AF37" s="158">
        <f t="shared" si="15"/>
        <v>0</v>
      </c>
      <c r="AG37" s="158">
        <f t="shared" si="15"/>
        <v>0</v>
      </c>
      <c r="AH37" s="158">
        <f t="shared" si="15"/>
        <v>0</v>
      </c>
      <c r="AI37" s="158">
        <f t="shared" si="15"/>
        <v>0</v>
      </c>
      <c r="AJ37" s="158">
        <f t="shared" si="15"/>
        <v>0</v>
      </c>
      <c r="AK37" s="158">
        <f t="shared" si="15"/>
        <v>0</v>
      </c>
      <c r="AL37" s="158">
        <f t="shared" si="15"/>
        <v>0</v>
      </c>
      <c r="AM37" s="158">
        <f t="shared" si="15"/>
        <v>0</v>
      </c>
      <c r="AN37" s="158">
        <f t="shared" si="15"/>
        <v>0</v>
      </c>
      <c r="AO37" s="158">
        <f t="shared" si="15"/>
        <v>0</v>
      </c>
      <c r="AP37" s="158">
        <f t="shared" si="15"/>
        <v>0</v>
      </c>
      <c r="AQ37" s="158">
        <f t="shared" si="15"/>
        <v>0</v>
      </c>
      <c r="AR37" s="158">
        <f t="shared" si="15"/>
        <v>322944.73599999998</v>
      </c>
      <c r="AS37" s="158">
        <f t="shared" si="15"/>
        <v>3229.4473600000001</v>
      </c>
      <c r="AT37" s="158">
        <f t="shared" si="15"/>
        <v>3229.4473600000001</v>
      </c>
      <c r="AU37" s="158">
        <f t="shared" si="15"/>
        <v>3229.4473600000001</v>
      </c>
      <c r="AV37" s="158">
        <f t="shared" si="14"/>
        <v>3229.4473600000001</v>
      </c>
      <c r="AW37" s="158">
        <f t="shared" si="14"/>
        <v>3229.4473600000001</v>
      </c>
      <c r="AX37" s="180">
        <f t="shared" si="1"/>
        <v>339091.97279999993</v>
      </c>
    </row>
    <row r="38" spans="1:50" x14ac:dyDescent="0.2">
      <c r="A38" s="258">
        <f t="shared" si="9"/>
        <v>2051</v>
      </c>
      <c r="B38" s="259">
        <f>'QUANTITIES - ALT 1'!L34</f>
        <v>1046</v>
      </c>
      <c r="C38" s="259">
        <f>'QUANTITIES - ALT 1'!M34</f>
        <v>130</v>
      </c>
      <c r="D38" s="259">
        <f>'QUANTITIES - ALT 1'!N34</f>
        <v>34</v>
      </c>
      <c r="E38" s="259">
        <f>'QUANTITIES - ALT 1'!O34</f>
        <v>10</v>
      </c>
      <c r="F38" s="260">
        <f t="shared" si="2"/>
        <v>1220</v>
      </c>
      <c r="G38" s="171"/>
      <c r="H38" s="182">
        <f t="shared" si="10"/>
        <v>276885.40480000002</v>
      </c>
      <c r="I38" s="181">
        <f t="shared" si="3"/>
        <v>34412.144</v>
      </c>
      <c r="J38" s="181">
        <f t="shared" si="4"/>
        <v>9000.0992000000006</v>
      </c>
      <c r="K38" s="181">
        <f t="shared" si="5"/>
        <v>2647.0879999999997</v>
      </c>
      <c r="L38" s="183">
        <f t="shared" si="6"/>
        <v>322944.73599999998</v>
      </c>
      <c r="N38" s="158"/>
      <c r="O38" s="158"/>
      <c r="P38" s="158">
        <f t="shared" si="11"/>
        <v>0</v>
      </c>
      <c r="Q38" s="158">
        <f t="shared" si="11"/>
        <v>0</v>
      </c>
      <c r="R38" s="158">
        <f t="shared" si="11"/>
        <v>0</v>
      </c>
      <c r="S38" s="158">
        <f t="shared" si="11"/>
        <v>0</v>
      </c>
      <c r="T38" s="158">
        <f t="shared" si="11"/>
        <v>0</v>
      </c>
      <c r="U38" s="158">
        <f t="shared" si="11"/>
        <v>0</v>
      </c>
      <c r="V38" s="158">
        <f t="shared" si="11"/>
        <v>0</v>
      </c>
      <c r="W38" s="158">
        <f t="shared" si="11"/>
        <v>0</v>
      </c>
      <c r="X38" s="158">
        <f t="shared" si="11"/>
        <v>0</v>
      </c>
      <c r="Y38" s="158">
        <f t="shared" si="11"/>
        <v>0</v>
      </c>
      <c r="Z38" s="158">
        <f t="shared" si="11"/>
        <v>0</v>
      </c>
      <c r="AA38" s="158">
        <f t="shared" si="11"/>
        <v>0</v>
      </c>
      <c r="AB38" s="158">
        <f t="shared" si="11"/>
        <v>0</v>
      </c>
      <c r="AC38" s="158">
        <f t="shared" si="11"/>
        <v>0</v>
      </c>
      <c r="AD38" s="158">
        <f t="shared" si="11"/>
        <v>0</v>
      </c>
      <c r="AE38" s="158">
        <f t="shared" si="11"/>
        <v>0</v>
      </c>
      <c r="AF38" s="158">
        <f t="shared" si="15"/>
        <v>0</v>
      </c>
      <c r="AG38" s="158">
        <f t="shared" si="15"/>
        <v>0</v>
      </c>
      <c r="AH38" s="158">
        <f t="shared" si="15"/>
        <v>0</v>
      </c>
      <c r="AI38" s="158">
        <f t="shared" si="15"/>
        <v>0</v>
      </c>
      <c r="AJ38" s="158">
        <f t="shared" si="15"/>
        <v>0</v>
      </c>
      <c r="AK38" s="158">
        <f t="shared" si="15"/>
        <v>0</v>
      </c>
      <c r="AL38" s="158">
        <f t="shared" si="15"/>
        <v>0</v>
      </c>
      <c r="AM38" s="158">
        <f t="shared" si="15"/>
        <v>0</v>
      </c>
      <c r="AN38" s="158">
        <f t="shared" si="15"/>
        <v>0</v>
      </c>
      <c r="AO38" s="158">
        <f t="shared" si="15"/>
        <v>0</v>
      </c>
      <c r="AP38" s="158">
        <f t="shared" si="15"/>
        <v>0</v>
      </c>
      <c r="AQ38" s="158">
        <f t="shared" si="15"/>
        <v>0</v>
      </c>
      <c r="AR38" s="158">
        <f t="shared" si="15"/>
        <v>0</v>
      </c>
      <c r="AS38" s="158">
        <f t="shared" si="15"/>
        <v>322944.73599999998</v>
      </c>
      <c r="AT38" s="158">
        <f t="shared" si="15"/>
        <v>3229.4473600000001</v>
      </c>
      <c r="AU38" s="158">
        <f t="shared" si="15"/>
        <v>3229.4473600000001</v>
      </c>
      <c r="AV38" s="158">
        <f t="shared" si="14"/>
        <v>3229.4473600000001</v>
      </c>
      <c r="AW38" s="158">
        <f t="shared" si="14"/>
        <v>3229.4473600000001</v>
      </c>
      <c r="AX38" s="180">
        <f t="shared" si="1"/>
        <v>335862.52543999994</v>
      </c>
    </row>
    <row r="39" spans="1:50" x14ac:dyDescent="0.2">
      <c r="A39" s="258">
        <f t="shared" si="9"/>
        <v>2052</v>
      </c>
      <c r="B39" s="259">
        <f>'QUANTITIES - ALT 1'!L35</f>
        <v>1046</v>
      </c>
      <c r="C39" s="259">
        <f>'QUANTITIES - ALT 1'!M35</f>
        <v>130</v>
      </c>
      <c r="D39" s="259">
        <f>'QUANTITIES - ALT 1'!N35</f>
        <v>34</v>
      </c>
      <c r="E39" s="259">
        <f>'QUANTITIES - ALT 1'!O35</f>
        <v>10</v>
      </c>
      <c r="F39" s="260">
        <f t="shared" si="2"/>
        <v>1220</v>
      </c>
      <c r="G39" s="171"/>
      <c r="H39" s="182">
        <f t="shared" si="10"/>
        <v>276885.40480000002</v>
      </c>
      <c r="I39" s="181">
        <f t="shared" si="3"/>
        <v>34412.144</v>
      </c>
      <c r="J39" s="181">
        <f t="shared" si="4"/>
        <v>9000.0992000000006</v>
      </c>
      <c r="K39" s="181">
        <f t="shared" si="5"/>
        <v>2647.0879999999997</v>
      </c>
      <c r="L39" s="183">
        <f t="shared" si="6"/>
        <v>322944.73599999998</v>
      </c>
      <c r="N39" s="158"/>
      <c r="O39" s="158"/>
      <c r="P39" s="158">
        <f t="shared" si="11"/>
        <v>0</v>
      </c>
      <c r="Q39" s="158">
        <f t="shared" si="11"/>
        <v>0</v>
      </c>
      <c r="R39" s="158">
        <f t="shared" si="11"/>
        <v>0</v>
      </c>
      <c r="S39" s="158">
        <f t="shared" si="11"/>
        <v>0</v>
      </c>
      <c r="T39" s="158">
        <f t="shared" si="11"/>
        <v>0</v>
      </c>
      <c r="U39" s="158">
        <f t="shared" si="11"/>
        <v>0</v>
      </c>
      <c r="V39" s="158">
        <f t="shared" si="11"/>
        <v>0</v>
      </c>
      <c r="W39" s="158">
        <f t="shared" si="11"/>
        <v>0</v>
      </c>
      <c r="X39" s="158">
        <f t="shared" si="11"/>
        <v>0</v>
      </c>
      <c r="Y39" s="158">
        <f t="shared" si="11"/>
        <v>0</v>
      </c>
      <c r="Z39" s="158">
        <f t="shared" si="11"/>
        <v>0</v>
      </c>
      <c r="AA39" s="158">
        <f t="shared" si="11"/>
        <v>0</v>
      </c>
      <c r="AB39" s="158">
        <f t="shared" si="11"/>
        <v>0</v>
      </c>
      <c r="AC39" s="158">
        <f t="shared" si="11"/>
        <v>0</v>
      </c>
      <c r="AD39" s="158">
        <f t="shared" si="11"/>
        <v>0</v>
      </c>
      <c r="AE39" s="158">
        <f t="shared" si="11"/>
        <v>0</v>
      </c>
      <c r="AF39" s="158">
        <f t="shared" si="15"/>
        <v>0</v>
      </c>
      <c r="AG39" s="158">
        <f t="shared" si="15"/>
        <v>0</v>
      </c>
      <c r="AH39" s="158">
        <f t="shared" si="15"/>
        <v>0</v>
      </c>
      <c r="AI39" s="158">
        <f t="shared" si="15"/>
        <v>0</v>
      </c>
      <c r="AJ39" s="158">
        <f t="shared" si="15"/>
        <v>0</v>
      </c>
      <c r="AK39" s="158">
        <f t="shared" si="15"/>
        <v>0</v>
      </c>
      <c r="AL39" s="158">
        <f t="shared" si="15"/>
        <v>0</v>
      </c>
      <c r="AM39" s="158">
        <f t="shared" si="15"/>
        <v>0</v>
      </c>
      <c r="AN39" s="158">
        <f t="shared" si="15"/>
        <v>0</v>
      </c>
      <c r="AO39" s="158">
        <f t="shared" si="15"/>
        <v>0</v>
      </c>
      <c r="AP39" s="158">
        <f t="shared" si="15"/>
        <v>0</v>
      </c>
      <c r="AQ39" s="158">
        <f t="shared" si="15"/>
        <v>0</v>
      </c>
      <c r="AR39" s="158">
        <f t="shared" si="15"/>
        <v>0</v>
      </c>
      <c r="AS39" s="158">
        <f t="shared" si="15"/>
        <v>0</v>
      </c>
      <c r="AT39" s="158">
        <f t="shared" si="15"/>
        <v>322944.73599999998</v>
      </c>
      <c r="AU39" s="158">
        <f t="shared" si="15"/>
        <v>3229.4473600000001</v>
      </c>
      <c r="AV39" s="158">
        <f t="shared" si="14"/>
        <v>3229.4473600000001</v>
      </c>
      <c r="AW39" s="158">
        <f t="shared" si="14"/>
        <v>3229.4473600000001</v>
      </c>
      <c r="AX39" s="180">
        <f t="shared" si="1"/>
        <v>332633.07807999995</v>
      </c>
    </row>
    <row r="40" spans="1:50" x14ac:dyDescent="0.2">
      <c r="A40" s="258">
        <f t="shared" si="9"/>
        <v>2053</v>
      </c>
      <c r="B40" s="259">
        <f>'QUANTITIES - ALT 1'!L36</f>
        <v>1046</v>
      </c>
      <c r="C40" s="259">
        <f>'QUANTITIES - ALT 1'!M36</f>
        <v>130</v>
      </c>
      <c r="D40" s="259">
        <f>'QUANTITIES - ALT 1'!N36</f>
        <v>34</v>
      </c>
      <c r="E40" s="259">
        <f>'QUANTITIES - ALT 1'!O36</f>
        <v>10</v>
      </c>
      <c r="F40" s="260">
        <f t="shared" si="2"/>
        <v>1220</v>
      </c>
      <c r="G40" s="171"/>
      <c r="H40" s="182">
        <f t="shared" si="10"/>
        <v>276885.40480000002</v>
      </c>
      <c r="I40" s="181">
        <f t="shared" si="3"/>
        <v>34412.144</v>
      </c>
      <c r="J40" s="181">
        <f t="shared" si="4"/>
        <v>9000.0992000000006</v>
      </c>
      <c r="K40" s="181">
        <f t="shared" si="5"/>
        <v>2647.0879999999997</v>
      </c>
      <c r="L40" s="183">
        <f t="shared" si="6"/>
        <v>322944.73599999998</v>
      </c>
      <c r="N40" s="158"/>
      <c r="O40" s="158"/>
      <c r="P40" s="158">
        <f t="shared" si="11"/>
        <v>0</v>
      </c>
      <c r="Q40" s="158">
        <f t="shared" si="11"/>
        <v>0</v>
      </c>
      <c r="R40" s="158">
        <f t="shared" si="11"/>
        <v>0</v>
      </c>
      <c r="S40" s="158">
        <f t="shared" si="11"/>
        <v>0</v>
      </c>
      <c r="T40" s="158">
        <f t="shared" si="11"/>
        <v>0</v>
      </c>
      <c r="U40" s="158">
        <f t="shared" si="11"/>
        <v>0</v>
      </c>
      <c r="V40" s="158">
        <f t="shared" si="11"/>
        <v>0</v>
      </c>
      <c r="W40" s="158">
        <f t="shared" si="11"/>
        <v>0</v>
      </c>
      <c r="X40" s="158">
        <f t="shared" si="11"/>
        <v>0</v>
      </c>
      <c r="Y40" s="158">
        <f t="shared" si="11"/>
        <v>0</v>
      </c>
      <c r="Z40" s="158">
        <f t="shared" si="11"/>
        <v>0</v>
      </c>
      <c r="AA40" s="158">
        <f t="shared" si="11"/>
        <v>0</v>
      </c>
      <c r="AB40" s="158">
        <f t="shared" si="11"/>
        <v>0</v>
      </c>
      <c r="AC40" s="158">
        <f t="shared" si="11"/>
        <v>0</v>
      </c>
      <c r="AD40" s="158">
        <f t="shared" si="11"/>
        <v>0</v>
      </c>
      <c r="AE40" s="158">
        <f t="shared" si="11"/>
        <v>0</v>
      </c>
      <c r="AF40" s="158">
        <f t="shared" si="15"/>
        <v>0</v>
      </c>
      <c r="AG40" s="158">
        <f t="shared" si="15"/>
        <v>0</v>
      </c>
      <c r="AH40" s="158">
        <f t="shared" si="15"/>
        <v>0</v>
      </c>
      <c r="AI40" s="158">
        <f t="shared" si="15"/>
        <v>0</v>
      </c>
      <c r="AJ40" s="158">
        <f t="shared" si="15"/>
        <v>0</v>
      </c>
      <c r="AK40" s="158">
        <f t="shared" si="15"/>
        <v>0</v>
      </c>
      <c r="AL40" s="158">
        <f t="shared" si="15"/>
        <v>0</v>
      </c>
      <c r="AM40" s="158">
        <f t="shared" si="15"/>
        <v>0</v>
      </c>
      <c r="AN40" s="158">
        <f t="shared" si="15"/>
        <v>0</v>
      </c>
      <c r="AO40" s="158">
        <f t="shared" si="15"/>
        <v>0</v>
      </c>
      <c r="AP40" s="158">
        <f t="shared" si="15"/>
        <v>0</v>
      </c>
      <c r="AQ40" s="158">
        <f t="shared" si="15"/>
        <v>0</v>
      </c>
      <c r="AR40" s="158">
        <f t="shared" si="15"/>
        <v>0</v>
      </c>
      <c r="AS40" s="158">
        <f t="shared" si="15"/>
        <v>0</v>
      </c>
      <c r="AT40" s="158">
        <f t="shared" si="15"/>
        <v>0</v>
      </c>
      <c r="AU40" s="158">
        <f t="shared" si="15"/>
        <v>322944.73599999998</v>
      </c>
      <c r="AV40" s="158">
        <f t="shared" si="14"/>
        <v>3229.4473600000001</v>
      </c>
      <c r="AW40" s="158">
        <f t="shared" si="14"/>
        <v>3229.4473600000001</v>
      </c>
      <c r="AX40" s="180">
        <f t="shared" si="1"/>
        <v>329403.63071999996</v>
      </c>
    </row>
    <row r="41" spans="1:50" x14ac:dyDescent="0.2">
      <c r="A41" s="258">
        <f t="shared" si="9"/>
        <v>2054</v>
      </c>
      <c r="B41" s="259">
        <f>'QUANTITIES - ALT 1'!L37</f>
        <v>1046</v>
      </c>
      <c r="C41" s="259">
        <f>'QUANTITIES - ALT 1'!M37</f>
        <v>130</v>
      </c>
      <c r="D41" s="259">
        <f>'QUANTITIES - ALT 1'!N37</f>
        <v>34</v>
      </c>
      <c r="E41" s="259">
        <f>'QUANTITIES - ALT 1'!O37</f>
        <v>10</v>
      </c>
      <c r="F41" s="260">
        <f t="shared" si="2"/>
        <v>1220</v>
      </c>
      <c r="G41" s="171"/>
      <c r="H41" s="182">
        <f t="shared" si="10"/>
        <v>276885.40480000002</v>
      </c>
      <c r="I41" s="181">
        <f t="shared" si="3"/>
        <v>34412.144</v>
      </c>
      <c r="J41" s="181">
        <f t="shared" si="4"/>
        <v>9000.0992000000006</v>
      </c>
      <c r="K41" s="181">
        <f t="shared" si="5"/>
        <v>2647.0879999999997</v>
      </c>
      <c r="L41" s="183">
        <f t="shared" si="6"/>
        <v>322944.73599999998</v>
      </c>
      <c r="N41" s="158"/>
      <c r="O41" s="158"/>
      <c r="P41" s="158">
        <f t="shared" si="11"/>
        <v>0</v>
      </c>
      <c r="Q41" s="158">
        <f t="shared" si="11"/>
        <v>0</v>
      </c>
      <c r="R41" s="158">
        <f t="shared" si="11"/>
        <v>0</v>
      </c>
      <c r="S41" s="158">
        <f t="shared" si="11"/>
        <v>0</v>
      </c>
      <c r="T41" s="158">
        <f t="shared" si="11"/>
        <v>0</v>
      </c>
      <c r="U41" s="158">
        <f t="shared" si="11"/>
        <v>0</v>
      </c>
      <c r="V41" s="158">
        <f t="shared" si="11"/>
        <v>0</v>
      </c>
      <c r="W41" s="158">
        <f t="shared" si="11"/>
        <v>0</v>
      </c>
      <c r="X41" s="158">
        <f t="shared" si="11"/>
        <v>0</v>
      </c>
      <c r="Y41" s="158">
        <f t="shared" si="11"/>
        <v>0</v>
      </c>
      <c r="Z41" s="158">
        <f t="shared" si="11"/>
        <v>0</v>
      </c>
      <c r="AA41" s="158">
        <f t="shared" si="11"/>
        <v>0</v>
      </c>
      <c r="AB41" s="158">
        <f t="shared" si="11"/>
        <v>0</v>
      </c>
      <c r="AC41" s="158">
        <f t="shared" si="11"/>
        <v>0</v>
      </c>
      <c r="AD41" s="158">
        <f t="shared" si="11"/>
        <v>0</v>
      </c>
      <c r="AE41" s="158">
        <f t="shared" si="11"/>
        <v>0</v>
      </c>
      <c r="AF41" s="158">
        <f t="shared" si="15"/>
        <v>0</v>
      </c>
      <c r="AG41" s="158">
        <f t="shared" si="15"/>
        <v>0</v>
      </c>
      <c r="AH41" s="158">
        <f t="shared" si="15"/>
        <v>0</v>
      </c>
      <c r="AI41" s="158">
        <f t="shared" si="15"/>
        <v>0</v>
      </c>
      <c r="AJ41" s="158">
        <f t="shared" si="15"/>
        <v>0</v>
      </c>
      <c r="AK41" s="158">
        <f t="shared" si="15"/>
        <v>0</v>
      </c>
      <c r="AL41" s="158">
        <f t="shared" si="15"/>
        <v>0</v>
      </c>
      <c r="AM41" s="158">
        <f t="shared" si="15"/>
        <v>0</v>
      </c>
      <c r="AN41" s="158">
        <f t="shared" si="15"/>
        <v>0</v>
      </c>
      <c r="AO41" s="158">
        <f t="shared" si="15"/>
        <v>0</v>
      </c>
      <c r="AP41" s="158">
        <f t="shared" si="15"/>
        <v>0</v>
      </c>
      <c r="AQ41" s="158">
        <f t="shared" si="15"/>
        <v>0</v>
      </c>
      <c r="AR41" s="158">
        <f t="shared" si="15"/>
        <v>0</v>
      </c>
      <c r="AS41" s="158">
        <f t="shared" si="15"/>
        <v>0</v>
      </c>
      <c r="AT41" s="158">
        <f t="shared" si="15"/>
        <v>0</v>
      </c>
      <c r="AU41" s="158">
        <f t="shared" si="15"/>
        <v>0</v>
      </c>
      <c r="AV41" s="158">
        <f t="shared" si="14"/>
        <v>322944.73599999998</v>
      </c>
      <c r="AW41" s="158">
        <f t="shared" si="14"/>
        <v>3229.4473600000001</v>
      </c>
      <c r="AX41" s="180">
        <f t="shared" si="1"/>
        <v>326174.18335999997</v>
      </c>
    </row>
    <row r="42" spans="1:50" x14ac:dyDescent="0.2">
      <c r="A42" s="258">
        <f t="shared" si="9"/>
        <v>2055</v>
      </c>
      <c r="B42" s="259">
        <f>'QUANTITIES - ALT 1'!L38</f>
        <v>848</v>
      </c>
      <c r="C42" s="259">
        <f>'QUANTITIES - ALT 1'!M38</f>
        <v>120</v>
      </c>
      <c r="D42" s="259">
        <f>'QUANTITIES - ALT 1'!N38</f>
        <v>20</v>
      </c>
      <c r="E42" s="259">
        <f>'QUANTITIES - ALT 1'!O38</f>
        <v>16</v>
      </c>
      <c r="F42" s="260">
        <f t="shared" si="2"/>
        <v>1004</v>
      </c>
      <c r="G42" s="171"/>
      <c r="H42" s="182">
        <f t="shared" si="10"/>
        <v>224473.0624</v>
      </c>
      <c r="I42" s="181">
        <f t="shared" si="3"/>
        <v>31765.056</v>
      </c>
      <c r="J42" s="181">
        <f t="shared" si="4"/>
        <v>5294.1759999999995</v>
      </c>
      <c r="K42" s="181">
        <f t="shared" si="5"/>
        <v>4235.3407999999999</v>
      </c>
      <c r="L42" s="183">
        <f t="shared" si="6"/>
        <v>265767.63520000002</v>
      </c>
      <c r="N42" s="158"/>
      <c r="O42" s="158"/>
      <c r="P42" s="158">
        <f t="shared" ref="P42:AE46" si="16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16"/>
        <v>0</v>
      </c>
      <c r="R42" s="158">
        <f t="shared" si="16"/>
        <v>0</v>
      </c>
      <c r="S42" s="158">
        <f t="shared" si="16"/>
        <v>0</v>
      </c>
      <c r="T42" s="158">
        <f t="shared" si="16"/>
        <v>0</v>
      </c>
      <c r="U42" s="158">
        <f t="shared" si="16"/>
        <v>0</v>
      </c>
      <c r="V42" s="158">
        <f t="shared" si="16"/>
        <v>0</v>
      </c>
      <c r="W42" s="158">
        <f t="shared" si="16"/>
        <v>0</v>
      </c>
      <c r="X42" s="158">
        <f t="shared" si="16"/>
        <v>0</v>
      </c>
      <c r="Y42" s="158">
        <f t="shared" si="16"/>
        <v>0</v>
      </c>
      <c r="Z42" s="158">
        <f t="shared" si="16"/>
        <v>0</v>
      </c>
      <c r="AA42" s="158">
        <f t="shared" si="16"/>
        <v>0</v>
      </c>
      <c r="AB42" s="158">
        <f t="shared" si="16"/>
        <v>0</v>
      </c>
      <c r="AC42" s="158">
        <f t="shared" si="16"/>
        <v>0</v>
      </c>
      <c r="AD42" s="158">
        <f t="shared" si="16"/>
        <v>0</v>
      </c>
      <c r="AE42" s="158">
        <f t="shared" si="16"/>
        <v>0</v>
      </c>
      <c r="AF42" s="158">
        <f t="shared" si="15"/>
        <v>0</v>
      </c>
      <c r="AG42" s="158">
        <f t="shared" si="15"/>
        <v>0</v>
      </c>
      <c r="AH42" s="158">
        <f t="shared" si="15"/>
        <v>0</v>
      </c>
      <c r="AI42" s="158">
        <f t="shared" si="15"/>
        <v>0</v>
      </c>
      <c r="AJ42" s="158">
        <f t="shared" si="15"/>
        <v>0</v>
      </c>
      <c r="AK42" s="158">
        <f t="shared" si="15"/>
        <v>0</v>
      </c>
      <c r="AL42" s="158">
        <f t="shared" si="15"/>
        <v>0</v>
      </c>
      <c r="AM42" s="158">
        <f t="shared" si="15"/>
        <v>0</v>
      </c>
      <c r="AN42" s="158">
        <f t="shared" si="15"/>
        <v>0</v>
      </c>
      <c r="AO42" s="158">
        <f t="shared" si="15"/>
        <v>0</v>
      </c>
      <c r="AP42" s="158">
        <f t="shared" si="15"/>
        <v>0</v>
      </c>
      <c r="AQ42" s="158">
        <f t="shared" si="15"/>
        <v>0</v>
      </c>
      <c r="AR42" s="158">
        <f t="shared" si="15"/>
        <v>0</v>
      </c>
      <c r="AS42" s="158">
        <f t="shared" si="15"/>
        <v>0</v>
      </c>
      <c r="AT42" s="158">
        <f t="shared" si="15"/>
        <v>0</v>
      </c>
      <c r="AU42" s="158">
        <f t="shared" ref="AU42:AV46" si="17"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17"/>
        <v>0</v>
      </c>
      <c r="AW42" s="158">
        <f>IF($A41=AV$7,AV$50*$B41+AV$51*$C41+AV$52*$D41+AV$53*$E41,IF($A41+$H$4=AV$7,$A$6*$B41*AV$4+$B$6*$C41*AV$4+$C$6*$D41*AV$4+$D$6*$E41*AV$4,IF($A41+$H$4*2=AV$7,$A$6*$B41*AV$4+$B$6*$C41*AV$4+$C$6*$D41*AV$4+$D$6*$E41*AV$4,IF($A41+$H$4*3=AV$7,$A$6*$B41*AV$4+$B$6*$C41*AV$4+$C$6*$D41*AV$4+$D$6*$E41*AV$4,IF($A41+$H$4*4=AV$7,$A$6*$B41*AV$4+$B$6*$C41*AV$4+$C$6*$D41*AV$4+$D$6*$E41*AV$4,IF($A41+$H$4*5=AV$7,$A$6*$B41*AV$4+$B$6*$C41*AV$4+$C$6*$D41*AV$4+$D$6*$E41*AV$4,IF($A41+$H$4*6=AV$7,$A$6*$B41*AV$4+$B$6*$C41*AV$4+$C$6*$D41*AV$4+$D$6*$E41*AV$4,IF($A41+$H$4*7=AV$7,$A$6*$B41*AV$4+$B$6*$C41*AV$4+$C$6*$D41*AV$4+$D$6*$E41*AV$4,IF($A41+$H$4*8=AV$7,$A$6*$B41*AV$4+$B$6*$C41*AV$4+$C$6*$D41*AV$4+$D$6*$E41*AV$4,IF($A41+$H$4*9=AV$7,$A$6*$B41*AV$4+$B$6*$C41*AV$4+$C$6*$D41*AV$4+$D$6*$E41*AV$4,IF($A41+$H$4*10=AV$7,$A$6*$B41*AV$4+$B$6*$C41*AV$4+$C$6*$D41*AV$4+$D$6*$E41*AV$4,IF($A41+$H$4*11=AV$7,AV$50*$B41*AV$4+AV$51*$C41*AV$4+AV$52*$D41*AV$4+AV$53*$E41*AV$4,IF($A41+$H$4*12=AV$7,AV$50*$B41*AV$4+AV$51*$C41*AV$4+AV$52*$D41*AV$4+AV$53*$E41*AV$4,IF($A41+$H$4*13=AV$7,AV$50*$B41*AV$4+AV$51*$C41*AV$4+AV$52*$D41*AV$4+AV$53*$E41*AV$4,IF($A41+$H$4*14=AV$7,AV$50*$B41*AV$4+AV$51*$C41*AV$4+AV$52*$D41*AV$4+AV$53*$E41*AV$4,IF($A41+$H$4*15=AV$7,AV$50*$B41*AV$4+AV$51*$C41*AV$4+AV$52*$D41*AV$4+AV$53*$E41*AV$4,IF($A41+$H$4*16=AV$7,AV$50*$B41*AV$4+AV$51*$C41*AV$4+AV$52*$D41*AV$4+AV$53*$E41*AV$4,IF($A41+$H$4*17=AV$7,AV$50*$B41*AV$4+AV$51*$C41*AV$4+AV$52*$D41*AV$4+AV$53*$E41*AV$4,IF($A41+$H$4*18=AV$7,AV$50*$B41*AV$4+AV$51*$C41*AV$4+AV$52*$D41*AV$4+AV$53*$E41*AV$4,IF($A41+$H$4*19=AV$7,AV$50*$B41*AV$4+AV$51*$C41*AV$4+AV$52*$D41*AV$4+AV$53*$E41*AV$4,IF($A41+$H$4*20=AV$7,AV$50*$B41*AV$4+AV$51*$C41*AV$4+AV$52*$D41*AV$4+AV$53*$E41*AV$4,IF($A41+$H$4*21=AV$7,AV$50*$B41*AV$4+AV$51*$C41*AV$4+AV$52*$D41*AV$4+AV$53*$E41*AV$4,IF($A41+$H$4*22=AV$7,AV$50*$B41*AV$4+AV$51*$C41*AV$4+AV$52*$D41*AV$4+AV$53*$E41*AV$4,IF($A41+$H$4*23=AV$7,AV$50*$B41*AV$4+AV$51*$C41*AV$4+AV$52*$D41*AV$4+AV$53*$E41*AV$4,IF($A41+$H$4*24=AV$7,AV$50*$B41*AV$4+AV$51*$C41*AV$4+AV$52*$D41*AV$4+AV$53*$E41*AV$4,IF($A41+$H$4*25=AV$7,AV$50*$B41*AV$4+AV$51*$C41*AV$4+AV$52*$D41*AV$4+AV$53*$E41*AV$4,IF($A41+$H$4*26=AV$7,AV$50*$B41*AV$4+AV$51*$C41*AV$4+AV$52*$D41*AV$4+AV$53*$E41*AV$4,IF($A41+$H$4*27=AV$7,AV$50*$B41*AV$4+AV$51*$C41*AV$4+AV$52*$D41*AV$4+AV$53*$E41*AV$4,IF($A41+$H$4*28=AV$7,AV$50*$B41*AV$4+AV$51*$C41*AV$4+AV$52*$D41*AV$4+AV$53*$E41*AV$4,IF($A41+$H$4*29=AV$7,AV$50*$B41*AV$4+AV$51*$C41*AV$4+AV$52*$D41*AV$4+AV$53*$E41*AV$4,IF($A41+$H$4*30=AV$7,AV$50*$B41*AV$4+AV$51*$C41*AV$4+AV$52*$D41*AV$4+AV$53*$E41*AV$4,IF($A41+$H$4*31=AV$7,AV$50*$B41*AV$4+AV$51*$C41*AV$4+AV$52*$D41*AV$4+AV$53*$E41*AV$4,IF($A41+$H$4*32=AV$7,AV$50*$B41*AV$4+AV$51*$C41*AV$4+AV$52*$D41*AV$4+AV$53*$E41*AV$4,IF($A41+$H$4*33=AV$7,AV$50*$B41*AV$4+AV$51*$C41*AV$4+AV$52*$D41*AV$4+AV$53*$E41*AV$4,IF($A41+$H$4*34=AV$7,AV$50*$B41*AV$4+AV$51*$C41*AV$4+AV$52*$D41*AV$4+AV$53*$E41*AV$4,IF($A41+$H$4*35=AV$7,AV$50*$B41*AV$4+AV$51*$C41*AV$4+AV$52*$D41*AV$4+AV$53*$E41*AV$4,IF($A41+$H$4*36=AV$7,AV$50*$B41*AV$4+AV$51*$C41*AV$4+AV$52*$D41*AV$4+AV$53*$E41*AV$4,IF($A41+$H$4*37=AV$7,AV$50*$B41*AV$4+AV$51*$C41*AV$4+AV$52*$D41*AV$4+AV$53*$E41*AV$4,IF($A41+$H$4*38=AV$7,AV$50*$B41*AV$4+AV$51*$C41*AV$4+AV$52*$D41*AV$4+AV$53*$E41*AV$4,IF($A41+$H$4*39=AV$7,AV$50*$B41*AV$4+AV$51*$C41*AV$4+AV$52*$D41*AV$4+AV$53*$E41*AV$4,IF($A41+$H$4*40=AV$7,AV$50*$B41*AV$4+AV$51*$C41*AV$4+AV$52*$D41*AV$4+AV$53*$E41*AV$4,0)))))))))))))))))))))))))))))))))))))))))</f>
        <v>322944.73599999998</v>
      </c>
      <c r="AX42" s="180">
        <f t="shared" si="1"/>
        <v>322944.73599999998</v>
      </c>
    </row>
    <row r="43" spans="1:50" x14ac:dyDescent="0.2">
      <c r="A43" s="258">
        <f t="shared" si="9"/>
        <v>2056</v>
      </c>
      <c r="B43" s="259">
        <f>'QUANTITIES - ALT 1'!L39</f>
        <v>0</v>
      </c>
      <c r="C43" s="259">
        <f>'QUANTITIES - ALT 1'!M39</f>
        <v>0</v>
      </c>
      <c r="D43" s="259">
        <f>'QUANTITIES - ALT 1'!N39</f>
        <v>0</v>
      </c>
      <c r="E43" s="259">
        <f>'QUANTITIES - ALT 1'!O39</f>
        <v>0</v>
      </c>
      <c r="F43" s="261">
        <f t="shared" si="2"/>
        <v>0</v>
      </c>
      <c r="G43" s="171"/>
      <c r="H43" s="182">
        <f t="shared" si="10"/>
        <v>0</v>
      </c>
      <c r="I43" s="181">
        <f t="shared" si="3"/>
        <v>0</v>
      </c>
      <c r="J43" s="181">
        <f t="shared" si="4"/>
        <v>0</v>
      </c>
      <c r="K43" s="181">
        <f t="shared" si="5"/>
        <v>0</v>
      </c>
      <c r="L43" s="179">
        <f t="shared" si="6"/>
        <v>0</v>
      </c>
      <c r="N43" s="158"/>
      <c r="O43" s="158"/>
      <c r="P43" s="158">
        <f t="shared" si="16"/>
        <v>0</v>
      </c>
      <c r="Q43" s="158">
        <f t="shared" si="16"/>
        <v>0</v>
      </c>
      <c r="R43" s="158">
        <f t="shared" si="16"/>
        <v>0</v>
      </c>
      <c r="S43" s="158">
        <f t="shared" si="16"/>
        <v>0</v>
      </c>
      <c r="T43" s="158">
        <f t="shared" si="16"/>
        <v>0</v>
      </c>
      <c r="U43" s="158">
        <f t="shared" si="16"/>
        <v>0</v>
      </c>
      <c r="V43" s="158">
        <f t="shared" si="16"/>
        <v>0</v>
      </c>
      <c r="W43" s="158">
        <f t="shared" si="16"/>
        <v>0</v>
      </c>
      <c r="X43" s="158">
        <f t="shared" si="16"/>
        <v>0</v>
      </c>
      <c r="Y43" s="158">
        <f t="shared" si="16"/>
        <v>0</v>
      </c>
      <c r="Z43" s="158">
        <f t="shared" si="16"/>
        <v>0</v>
      </c>
      <c r="AA43" s="158">
        <f t="shared" si="16"/>
        <v>0</v>
      </c>
      <c r="AB43" s="158">
        <f t="shared" si="16"/>
        <v>0</v>
      </c>
      <c r="AC43" s="158">
        <f t="shared" si="16"/>
        <v>0</v>
      </c>
      <c r="AD43" s="158">
        <f t="shared" si="16"/>
        <v>0</v>
      </c>
      <c r="AE43" s="158">
        <f t="shared" si="16"/>
        <v>0</v>
      </c>
      <c r="AF43" s="158">
        <f t="shared" ref="AF43:AU46" si="18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18"/>
        <v>0</v>
      </c>
      <c r="AH43" s="158">
        <f t="shared" si="18"/>
        <v>0</v>
      </c>
      <c r="AI43" s="158">
        <f t="shared" si="18"/>
        <v>0</v>
      </c>
      <c r="AJ43" s="158">
        <f t="shared" si="18"/>
        <v>0</v>
      </c>
      <c r="AK43" s="158">
        <f t="shared" si="18"/>
        <v>0</v>
      </c>
      <c r="AL43" s="158">
        <f t="shared" si="18"/>
        <v>0</v>
      </c>
      <c r="AM43" s="158">
        <f t="shared" si="18"/>
        <v>0</v>
      </c>
      <c r="AN43" s="158">
        <f t="shared" si="18"/>
        <v>0</v>
      </c>
      <c r="AO43" s="158">
        <f t="shared" si="18"/>
        <v>0</v>
      </c>
      <c r="AP43" s="158">
        <f t="shared" si="18"/>
        <v>0</v>
      </c>
      <c r="AQ43" s="158">
        <f t="shared" si="18"/>
        <v>0</v>
      </c>
      <c r="AR43" s="158">
        <f t="shared" si="18"/>
        <v>0</v>
      </c>
      <c r="AS43" s="158">
        <f t="shared" si="18"/>
        <v>0</v>
      </c>
      <c r="AT43" s="158">
        <f t="shared" si="18"/>
        <v>0</v>
      </c>
      <c r="AU43" s="158">
        <f t="shared" si="18"/>
        <v>0</v>
      </c>
      <c r="AV43" s="158">
        <f t="shared" si="17"/>
        <v>0</v>
      </c>
      <c r="AW43" s="158"/>
      <c r="AX43" s="180">
        <f t="shared" si="1"/>
        <v>0</v>
      </c>
    </row>
    <row r="44" spans="1:50" x14ac:dyDescent="0.2">
      <c r="A44" s="258">
        <f t="shared" si="9"/>
        <v>2057</v>
      </c>
      <c r="B44" s="259">
        <f>'QUANTITIES - ALT 1'!L40</f>
        <v>0</v>
      </c>
      <c r="C44" s="259">
        <f>'QUANTITIES - ALT 1'!M40</f>
        <v>0</v>
      </c>
      <c r="D44" s="259">
        <f>'QUANTITIES - ALT 1'!N40</f>
        <v>0</v>
      </c>
      <c r="E44" s="259">
        <f>'QUANTITIES - ALT 1'!O40</f>
        <v>0</v>
      </c>
      <c r="F44" s="261">
        <f t="shared" si="2"/>
        <v>0</v>
      </c>
      <c r="G44" s="171"/>
      <c r="H44" s="182">
        <f t="shared" si="10"/>
        <v>0</v>
      </c>
      <c r="I44" s="181">
        <f t="shared" si="3"/>
        <v>0</v>
      </c>
      <c r="J44" s="181">
        <f t="shared" si="4"/>
        <v>0</v>
      </c>
      <c r="K44" s="181">
        <f t="shared" si="5"/>
        <v>0</v>
      </c>
      <c r="L44" s="179">
        <f t="shared" si="6"/>
        <v>0</v>
      </c>
      <c r="N44" s="158"/>
      <c r="O44" s="158"/>
      <c r="P44" s="158">
        <f t="shared" si="16"/>
        <v>0</v>
      </c>
      <c r="Q44" s="158">
        <f t="shared" si="16"/>
        <v>0</v>
      </c>
      <c r="R44" s="158">
        <f t="shared" si="16"/>
        <v>0</v>
      </c>
      <c r="S44" s="158">
        <f t="shared" si="16"/>
        <v>0</v>
      </c>
      <c r="T44" s="158">
        <f t="shared" si="16"/>
        <v>0</v>
      </c>
      <c r="U44" s="158">
        <f t="shared" si="16"/>
        <v>0</v>
      </c>
      <c r="V44" s="158">
        <f t="shared" si="16"/>
        <v>0</v>
      </c>
      <c r="W44" s="158">
        <f t="shared" si="16"/>
        <v>0</v>
      </c>
      <c r="X44" s="158">
        <f t="shared" si="16"/>
        <v>0</v>
      </c>
      <c r="Y44" s="158">
        <f t="shared" si="16"/>
        <v>0</v>
      </c>
      <c r="Z44" s="158">
        <f t="shared" si="16"/>
        <v>0</v>
      </c>
      <c r="AA44" s="158">
        <f t="shared" si="16"/>
        <v>0</v>
      </c>
      <c r="AB44" s="158">
        <f t="shared" si="16"/>
        <v>0</v>
      </c>
      <c r="AC44" s="158">
        <f t="shared" si="16"/>
        <v>0</v>
      </c>
      <c r="AD44" s="158">
        <f t="shared" si="16"/>
        <v>0</v>
      </c>
      <c r="AE44" s="158">
        <f t="shared" si="16"/>
        <v>0</v>
      </c>
      <c r="AF44" s="158">
        <f t="shared" si="18"/>
        <v>0</v>
      </c>
      <c r="AG44" s="158">
        <f t="shared" si="18"/>
        <v>0</v>
      </c>
      <c r="AH44" s="158">
        <f t="shared" si="18"/>
        <v>0</v>
      </c>
      <c r="AI44" s="158">
        <f t="shared" si="18"/>
        <v>0</v>
      </c>
      <c r="AJ44" s="158">
        <f t="shared" si="18"/>
        <v>0</v>
      </c>
      <c r="AK44" s="158">
        <f t="shared" si="18"/>
        <v>0</v>
      </c>
      <c r="AL44" s="158">
        <f t="shared" si="18"/>
        <v>0</v>
      </c>
      <c r="AM44" s="158">
        <f t="shared" si="18"/>
        <v>0</v>
      </c>
      <c r="AN44" s="158">
        <f t="shared" si="18"/>
        <v>0</v>
      </c>
      <c r="AO44" s="158">
        <f t="shared" si="18"/>
        <v>0</v>
      </c>
      <c r="AP44" s="158">
        <f t="shared" si="18"/>
        <v>0</v>
      </c>
      <c r="AQ44" s="158">
        <f t="shared" si="18"/>
        <v>0</v>
      </c>
      <c r="AR44" s="158">
        <f t="shared" si="18"/>
        <v>0</v>
      </c>
      <c r="AS44" s="158">
        <f t="shared" si="18"/>
        <v>0</v>
      </c>
      <c r="AT44" s="158">
        <f t="shared" si="18"/>
        <v>0</v>
      </c>
      <c r="AU44" s="158">
        <f t="shared" si="18"/>
        <v>0</v>
      </c>
      <c r="AV44" s="158">
        <f t="shared" si="17"/>
        <v>0</v>
      </c>
      <c r="AW44" s="158"/>
      <c r="AX44" s="180">
        <f t="shared" si="1"/>
        <v>0</v>
      </c>
    </row>
    <row r="45" spans="1:50" x14ac:dyDescent="0.2">
      <c r="A45" s="258">
        <f t="shared" si="9"/>
        <v>2058</v>
      </c>
      <c r="B45" s="259">
        <f>'QUANTITIES - ALT 1'!L41</f>
        <v>0</v>
      </c>
      <c r="C45" s="259">
        <f>'QUANTITIES - ALT 1'!M41</f>
        <v>0</v>
      </c>
      <c r="D45" s="259">
        <f>'QUANTITIES - ALT 1'!N41</f>
        <v>0</v>
      </c>
      <c r="E45" s="259">
        <f>'QUANTITIES - ALT 1'!O41</f>
        <v>0</v>
      </c>
      <c r="F45" s="261">
        <f t="shared" si="2"/>
        <v>0</v>
      </c>
      <c r="G45" s="171"/>
      <c r="H45" s="182">
        <f t="shared" si="10"/>
        <v>0</v>
      </c>
      <c r="I45" s="181">
        <f t="shared" si="3"/>
        <v>0</v>
      </c>
      <c r="J45" s="181">
        <f t="shared" si="4"/>
        <v>0</v>
      </c>
      <c r="K45" s="181">
        <f t="shared" si="5"/>
        <v>0</v>
      </c>
      <c r="L45" s="179">
        <f t="shared" si="6"/>
        <v>0</v>
      </c>
      <c r="N45" s="158"/>
      <c r="O45" s="158"/>
      <c r="P45" s="158">
        <f t="shared" si="16"/>
        <v>0</v>
      </c>
      <c r="Q45" s="158">
        <f t="shared" si="16"/>
        <v>0</v>
      </c>
      <c r="R45" s="158">
        <f t="shared" si="16"/>
        <v>0</v>
      </c>
      <c r="S45" s="158">
        <f t="shared" si="16"/>
        <v>0</v>
      </c>
      <c r="T45" s="158">
        <f t="shared" si="16"/>
        <v>0</v>
      </c>
      <c r="U45" s="158">
        <f t="shared" si="16"/>
        <v>0</v>
      </c>
      <c r="V45" s="158">
        <f t="shared" si="16"/>
        <v>0</v>
      </c>
      <c r="W45" s="158">
        <f t="shared" si="16"/>
        <v>0</v>
      </c>
      <c r="X45" s="158">
        <f t="shared" si="16"/>
        <v>0</v>
      </c>
      <c r="Y45" s="158">
        <f t="shared" si="16"/>
        <v>0</v>
      </c>
      <c r="Z45" s="158">
        <f t="shared" si="16"/>
        <v>0</v>
      </c>
      <c r="AA45" s="158">
        <f t="shared" si="16"/>
        <v>0</v>
      </c>
      <c r="AB45" s="158">
        <f t="shared" si="16"/>
        <v>0</v>
      </c>
      <c r="AC45" s="158">
        <f t="shared" si="16"/>
        <v>0</v>
      </c>
      <c r="AD45" s="158">
        <f t="shared" si="16"/>
        <v>0</v>
      </c>
      <c r="AE45" s="158">
        <f t="shared" si="16"/>
        <v>0</v>
      </c>
      <c r="AF45" s="158">
        <f t="shared" si="18"/>
        <v>0</v>
      </c>
      <c r="AG45" s="158">
        <f t="shared" si="18"/>
        <v>0</v>
      </c>
      <c r="AH45" s="158">
        <f t="shared" si="18"/>
        <v>0</v>
      </c>
      <c r="AI45" s="158">
        <f t="shared" si="18"/>
        <v>0</v>
      </c>
      <c r="AJ45" s="158">
        <f t="shared" si="18"/>
        <v>0</v>
      </c>
      <c r="AK45" s="158">
        <f t="shared" si="18"/>
        <v>0</v>
      </c>
      <c r="AL45" s="158">
        <f t="shared" si="18"/>
        <v>0</v>
      </c>
      <c r="AM45" s="158">
        <f t="shared" si="18"/>
        <v>0</v>
      </c>
      <c r="AN45" s="158">
        <f t="shared" si="18"/>
        <v>0</v>
      </c>
      <c r="AO45" s="158">
        <f t="shared" si="18"/>
        <v>0</v>
      </c>
      <c r="AP45" s="158">
        <f t="shared" si="18"/>
        <v>0</v>
      </c>
      <c r="AQ45" s="158">
        <f t="shared" si="18"/>
        <v>0</v>
      </c>
      <c r="AR45" s="158">
        <f t="shared" si="18"/>
        <v>0</v>
      </c>
      <c r="AS45" s="158">
        <f t="shared" si="18"/>
        <v>0</v>
      </c>
      <c r="AT45" s="158">
        <f t="shared" si="18"/>
        <v>0</v>
      </c>
      <c r="AU45" s="158">
        <f t="shared" si="18"/>
        <v>0</v>
      </c>
      <c r="AV45" s="158">
        <f t="shared" si="17"/>
        <v>0</v>
      </c>
      <c r="AW45" s="158"/>
      <c r="AX45" s="180">
        <f t="shared" si="1"/>
        <v>0</v>
      </c>
    </row>
    <row r="46" spans="1:50" ht="15" thickBot="1" x14ac:dyDescent="0.25">
      <c r="A46" s="262">
        <f t="shared" si="9"/>
        <v>2059</v>
      </c>
      <c r="B46" s="263">
        <f>'QUANTITIES - ALT 1'!L42</f>
        <v>0</v>
      </c>
      <c r="C46" s="263">
        <f>'QUANTITIES - ALT 1'!M42</f>
        <v>0</v>
      </c>
      <c r="D46" s="263">
        <f>'QUANTITIES - ALT 1'!N42</f>
        <v>0</v>
      </c>
      <c r="E46" s="263">
        <f>'QUANTITIES - ALT 1'!O42</f>
        <v>0</v>
      </c>
      <c r="F46" s="264">
        <f t="shared" si="2"/>
        <v>0</v>
      </c>
      <c r="G46" s="171"/>
      <c r="H46" s="188">
        <f t="shared" si="10"/>
        <v>0</v>
      </c>
      <c r="I46" s="186">
        <f t="shared" si="3"/>
        <v>0</v>
      </c>
      <c r="J46" s="186">
        <f t="shared" si="4"/>
        <v>0</v>
      </c>
      <c r="K46" s="186">
        <f t="shared" si="5"/>
        <v>0</v>
      </c>
      <c r="L46" s="189">
        <f t="shared" si="6"/>
        <v>0</v>
      </c>
      <c r="N46" s="158"/>
      <c r="O46" s="158"/>
      <c r="P46" s="158">
        <f t="shared" si="16"/>
        <v>0</v>
      </c>
      <c r="Q46" s="158">
        <f t="shared" si="16"/>
        <v>0</v>
      </c>
      <c r="R46" s="158">
        <f t="shared" si="16"/>
        <v>0</v>
      </c>
      <c r="S46" s="158">
        <f t="shared" si="16"/>
        <v>0</v>
      </c>
      <c r="T46" s="158">
        <f t="shared" si="16"/>
        <v>0</v>
      </c>
      <c r="U46" s="158">
        <f t="shared" si="16"/>
        <v>0</v>
      </c>
      <c r="V46" s="158">
        <f t="shared" si="16"/>
        <v>0</v>
      </c>
      <c r="W46" s="158">
        <f t="shared" si="16"/>
        <v>0</v>
      </c>
      <c r="X46" s="158">
        <f t="shared" si="16"/>
        <v>0</v>
      </c>
      <c r="Y46" s="158">
        <f t="shared" si="16"/>
        <v>0</v>
      </c>
      <c r="Z46" s="158">
        <f t="shared" si="16"/>
        <v>0</v>
      </c>
      <c r="AA46" s="158">
        <f t="shared" si="16"/>
        <v>0</v>
      </c>
      <c r="AB46" s="158">
        <f t="shared" si="16"/>
        <v>0</v>
      </c>
      <c r="AC46" s="158">
        <f t="shared" si="16"/>
        <v>0</v>
      </c>
      <c r="AD46" s="158">
        <f t="shared" si="16"/>
        <v>0</v>
      </c>
      <c r="AE46" s="158">
        <f t="shared" si="16"/>
        <v>0</v>
      </c>
      <c r="AF46" s="158">
        <f t="shared" si="18"/>
        <v>0</v>
      </c>
      <c r="AG46" s="158">
        <f t="shared" si="18"/>
        <v>0</v>
      </c>
      <c r="AH46" s="158">
        <f t="shared" si="18"/>
        <v>0</v>
      </c>
      <c r="AI46" s="158">
        <f t="shared" si="18"/>
        <v>0</v>
      </c>
      <c r="AJ46" s="158">
        <f t="shared" si="18"/>
        <v>0</v>
      </c>
      <c r="AK46" s="158">
        <f t="shared" si="18"/>
        <v>0</v>
      </c>
      <c r="AL46" s="158">
        <f t="shared" si="18"/>
        <v>0</v>
      </c>
      <c r="AM46" s="158">
        <f t="shared" si="18"/>
        <v>0</v>
      </c>
      <c r="AN46" s="158">
        <f t="shared" si="18"/>
        <v>0</v>
      </c>
      <c r="AO46" s="158">
        <f t="shared" si="18"/>
        <v>0</v>
      </c>
      <c r="AP46" s="158">
        <f t="shared" si="18"/>
        <v>0</v>
      </c>
      <c r="AQ46" s="158">
        <f t="shared" si="18"/>
        <v>0</v>
      </c>
      <c r="AR46" s="158">
        <f t="shared" si="18"/>
        <v>0</v>
      </c>
      <c r="AS46" s="158">
        <f t="shared" si="18"/>
        <v>0</v>
      </c>
      <c r="AT46" s="158">
        <f t="shared" si="18"/>
        <v>0</v>
      </c>
      <c r="AU46" s="158">
        <f t="shared" si="18"/>
        <v>0</v>
      </c>
      <c r="AV46" s="158">
        <f t="shared" si="17"/>
        <v>0</v>
      </c>
      <c r="AW46" s="158"/>
      <c r="AX46" s="180">
        <f t="shared" si="1"/>
        <v>0</v>
      </c>
    </row>
    <row r="47" spans="1:50" ht="15" thickBot="1" x14ac:dyDescent="0.25"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</row>
    <row r="48" spans="1:50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10599999.187199991</v>
      </c>
      <c r="N48" s="158">
        <f>SUM(N9:N46)</f>
        <v>0</v>
      </c>
      <c r="O48" s="265">
        <f t="shared" ref="O48:AW48" si="19">SUM(O9:O46)</f>
        <v>0</v>
      </c>
      <c r="P48" s="265">
        <f t="shared" si="19"/>
        <v>0</v>
      </c>
      <c r="Q48" s="191">
        <f t="shared" si="19"/>
        <v>322944.73599999998</v>
      </c>
      <c r="R48" s="191">
        <f t="shared" si="19"/>
        <v>326174.18335999997</v>
      </c>
      <c r="S48" s="191">
        <f t="shared" si="19"/>
        <v>329403.63071999996</v>
      </c>
      <c r="T48" s="191">
        <f t="shared" si="19"/>
        <v>332633.07807999995</v>
      </c>
      <c r="U48" s="191">
        <f t="shared" si="19"/>
        <v>335862.52544</v>
      </c>
      <c r="V48" s="191">
        <f t="shared" si="19"/>
        <v>339091.97279999999</v>
      </c>
      <c r="W48" s="191">
        <f t="shared" si="19"/>
        <v>342321.42015999998</v>
      </c>
      <c r="X48" s="191">
        <f t="shared" si="19"/>
        <v>345550.86751999997</v>
      </c>
      <c r="Y48" s="191">
        <f t="shared" si="19"/>
        <v>348780.31487999996</v>
      </c>
      <c r="Z48" s="191">
        <f t="shared" si="19"/>
        <v>352009.76223999995</v>
      </c>
      <c r="AA48" s="191">
        <f t="shared" si="19"/>
        <v>355239.20959999994</v>
      </c>
      <c r="AB48" s="191">
        <f t="shared" si="19"/>
        <v>358468.65695999999</v>
      </c>
      <c r="AC48" s="191">
        <f t="shared" si="19"/>
        <v>361698.10431999998</v>
      </c>
      <c r="AD48" s="191">
        <f t="shared" si="19"/>
        <v>364927.55167999998</v>
      </c>
      <c r="AE48" s="191">
        <f t="shared" si="19"/>
        <v>368156.99903999997</v>
      </c>
      <c r="AF48" s="191">
        <f t="shared" si="19"/>
        <v>371386.44639999996</v>
      </c>
      <c r="AG48" s="191">
        <f t="shared" si="19"/>
        <v>374615.89375999995</v>
      </c>
      <c r="AH48" s="191">
        <f t="shared" si="19"/>
        <v>377845.34111999994</v>
      </c>
      <c r="AI48" s="191">
        <f t="shared" si="19"/>
        <v>381074.78847999999</v>
      </c>
      <c r="AJ48" s="191">
        <f t="shared" si="19"/>
        <v>384304.23583999998</v>
      </c>
      <c r="AK48" s="191">
        <f t="shared" si="19"/>
        <v>387533.68319999997</v>
      </c>
      <c r="AL48" s="191">
        <f t="shared" si="19"/>
        <v>390763.13055999996</v>
      </c>
      <c r="AM48" s="191">
        <f t="shared" si="19"/>
        <v>393992.57791999995</v>
      </c>
      <c r="AN48" s="191">
        <f t="shared" si="19"/>
        <v>397222.02527999994</v>
      </c>
      <c r="AO48" s="191">
        <f t="shared" si="19"/>
        <v>400451.47263999999</v>
      </c>
      <c r="AP48" s="191">
        <f t="shared" si="19"/>
        <v>403680.92</v>
      </c>
      <c r="AQ48" s="191">
        <f t="shared" si="19"/>
        <v>406910.36735999997</v>
      </c>
      <c r="AR48" s="191">
        <f t="shared" si="19"/>
        <v>410139.81472000002</v>
      </c>
      <c r="AS48" s="191">
        <f t="shared" si="19"/>
        <v>413369.26208000001</v>
      </c>
      <c r="AT48" s="191">
        <f t="shared" si="19"/>
        <v>416598.70944000001</v>
      </c>
      <c r="AU48" s="191">
        <f t="shared" si="19"/>
        <v>419828.1568</v>
      </c>
      <c r="AV48" s="191">
        <f t="shared" si="19"/>
        <v>423057.60415999999</v>
      </c>
      <c r="AW48" s="191">
        <f t="shared" si="19"/>
        <v>426287.05152000004</v>
      </c>
      <c r="AX48" s="191">
        <f>SUM(AX10:AX46)</f>
        <v>12362324.494079994</v>
      </c>
    </row>
    <row r="50" spans="15:49" x14ac:dyDescent="0.2">
      <c r="O50" s="159">
        <f>A5</f>
        <v>264.7088</v>
      </c>
      <c r="P50" s="159">
        <f t="shared" ref="P50:AW50" si="20">$B$5</f>
        <v>264.7088</v>
      </c>
      <c r="Q50" s="159">
        <f t="shared" si="20"/>
        <v>264.7088</v>
      </c>
      <c r="R50" s="159">
        <f t="shared" si="20"/>
        <v>264.7088</v>
      </c>
      <c r="S50" s="159">
        <f t="shared" si="20"/>
        <v>264.7088</v>
      </c>
      <c r="T50" s="159">
        <f t="shared" si="20"/>
        <v>264.7088</v>
      </c>
      <c r="U50" s="159">
        <f t="shared" si="20"/>
        <v>264.7088</v>
      </c>
      <c r="V50" s="159">
        <f t="shared" si="20"/>
        <v>264.7088</v>
      </c>
      <c r="W50" s="159">
        <f t="shared" si="20"/>
        <v>264.7088</v>
      </c>
      <c r="X50" s="159">
        <f t="shared" si="20"/>
        <v>264.7088</v>
      </c>
      <c r="Y50" s="159">
        <f t="shared" si="20"/>
        <v>264.7088</v>
      </c>
      <c r="Z50" s="159">
        <f t="shared" si="20"/>
        <v>264.7088</v>
      </c>
      <c r="AA50" s="159">
        <f t="shared" si="20"/>
        <v>264.7088</v>
      </c>
      <c r="AB50" s="159">
        <f t="shared" si="20"/>
        <v>264.7088</v>
      </c>
      <c r="AC50" s="159">
        <f t="shared" si="20"/>
        <v>264.7088</v>
      </c>
      <c r="AD50" s="159">
        <f t="shared" si="20"/>
        <v>264.7088</v>
      </c>
      <c r="AE50" s="159">
        <f t="shared" si="20"/>
        <v>264.7088</v>
      </c>
      <c r="AF50" s="159">
        <f t="shared" si="20"/>
        <v>264.7088</v>
      </c>
      <c r="AG50" s="159">
        <f t="shared" si="20"/>
        <v>264.7088</v>
      </c>
      <c r="AH50" s="159">
        <f t="shared" si="20"/>
        <v>264.7088</v>
      </c>
      <c r="AI50" s="159">
        <f t="shared" si="20"/>
        <v>264.7088</v>
      </c>
      <c r="AJ50" s="159">
        <f t="shared" si="20"/>
        <v>264.7088</v>
      </c>
      <c r="AK50" s="159">
        <f t="shared" si="20"/>
        <v>264.7088</v>
      </c>
      <c r="AL50" s="159">
        <f t="shared" si="20"/>
        <v>264.7088</v>
      </c>
      <c r="AM50" s="159">
        <f t="shared" si="20"/>
        <v>264.7088</v>
      </c>
      <c r="AN50" s="159">
        <f t="shared" si="20"/>
        <v>264.7088</v>
      </c>
      <c r="AO50" s="159">
        <f t="shared" si="20"/>
        <v>264.7088</v>
      </c>
      <c r="AP50" s="159">
        <f t="shared" si="20"/>
        <v>264.7088</v>
      </c>
      <c r="AQ50" s="159">
        <f t="shared" si="20"/>
        <v>264.7088</v>
      </c>
      <c r="AR50" s="159">
        <f t="shared" si="20"/>
        <v>264.7088</v>
      </c>
      <c r="AS50" s="159">
        <f t="shared" si="20"/>
        <v>264.7088</v>
      </c>
      <c r="AT50" s="159">
        <f t="shared" si="20"/>
        <v>264.7088</v>
      </c>
      <c r="AU50" s="159">
        <f t="shared" si="20"/>
        <v>264.7088</v>
      </c>
      <c r="AV50" s="159">
        <f t="shared" si="20"/>
        <v>264.7088</v>
      </c>
      <c r="AW50" s="159">
        <f t="shared" si="20"/>
        <v>264.7088</v>
      </c>
    </row>
    <row r="51" spans="15:49" x14ac:dyDescent="0.2">
      <c r="O51" s="266">
        <f>B5</f>
        <v>264.7088</v>
      </c>
      <c r="P51" s="159">
        <f t="shared" ref="P51:P53" si="21">$B$5</f>
        <v>264.7088</v>
      </c>
      <c r="Q51" s="159">
        <f t="shared" ref="Q51:Z53" si="22">$B$5</f>
        <v>264.7088</v>
      </c>
      <c r="R51" s="159">
        <f t="shared" si="22"/>
        <v>264.7088</v>
      </c>
      <c r="S51" s="159">
        <f t="shared" si="22"/>
        <v>264.7088</v>
      </c>
      <c r="T51" s="159">
        <f t="shared" si="22"/>
        <v>264.7088</v>
      </c>
      <c r="U51" s="159">
        <f t="shared" si="22"/>
        <v>264.7088</v>
      </c>
      <c r="V51" s="159">
        <f t="shared" si="22"/>
        <v>264.7088</v>
      </c>
      <c r="W51" s="159">
        <f t="shared" si="22"/>
        <v>264.7088</v>
      </c>
      <c r="X51" s="159">
        <f t="shared" si="22"/>
        <v>264.7088</v>
      </c>
      <c r="Y51" s="159">
        <f t="shared" si="22"/>
        <v>264.7088</v>
      </c>
      <c r="Z51" s="159">
        <f t="shared" si="22"/>
        <v>264.7088</v>
      </c>
      <c r="AA51" s="159">
        <f t="shared" ref="AA51:AJ53" si="23">$B$5</f>
        <v>264.7088</v>
      </c>
      <c r="AB51" s="159">
        <f t="shared" si="23"/>
        <v>264.7088</v>
      </c>
      <c r="AC51" s="159">
        <f t="shared" si="23"/>
        <v>264.7088</v>
      </c>
      <c r="AD51" s="159">
        <f t="shared" si="23"/>
        <v>264.7088</v>
      </c>
      <c r="AE51" s="159">
        <f t="shared" si="23"/>
        <v>264.7088</v>
      </c>
      <c r="AF51" s="159">
        <f t="shared" si="23"/>
        <v>264.7088</v>
      </c>
      <c r="AG51" s="159">
        <f t="shared" si="23"/>
        <v>264.7088</v>
      </c>
      <c r="AH51" s="159">
        <f t="shared" si="23"/>
        <v>264.7088</v>
      </c>
      <c r="AI51" s="159">
        <f t="shared" si="23"/>
        <v>264.7088</v>
      </c>
      <c r="AJ51" s="159">
        <f t="shared" si="23"/>
        <v>264.7088</v>
      </c>
      <c r="AK51" s="159">
        <f t="shared" ref="AK51:AW53" si="24">$B$5</f>
        <v>264.7088</v>
      </c>
      <c r="AL51" s="159">
        <f t="shared" si="24"/>
        <v>264.7088</v>
      </c>
      <c r="AM51" s="159">
        <f t="shared" si="24"/>
        <v>264.7088</v>
      </c>
      <c r="AN51" s="159">
        <f t="shared" si="24"/>
        <v>264.7088</v>
      </c>
      <c r="AO51" s="159">
        <f t="shared" si="24"/>
        <v>264.7088</v>
      </c>
      <c r="AP51" s="159">
        <f t="shared" si="24"/>
        <v>264.7088</v>
      </c>
      <c r="AQ51" s="159">
        <f t="shared" si="24"/>
        <v>264.7088</v>
      </c>
      <c r="AR51" s="159">
        <f t="shared" si="24"/>
        <v>264.7088</v>
      </c>
      <c r="AS51" s="159">
        <f t="shared" si="24"/>
        <v>264.7088</v>
      </c>
      <c r="AT51" s="159">
        <f t="shared" si="24"/>
        <v>264.7088</v>
      </c>
      <c r="AU51" s="159">
        <f t="shared" si="24"/>
        <v>264.7088</v>
      </c>
      <c r="AV51" s="159">
        <f t="shared" si="24"/>
        <v>264.7088</v>
      </c>
      <c r="AW51" s="159">
        <f t="shared" si="24"/>
        <v>264.7088</v>
      </c>
    </row>
    <row r="52" spans="15:49" x14ac:dyDescent="0.2">
      <c r="O52" s="266">
        <f>C5</f>
        <v>264.7088</v>
      </c>
      <c r="P52" s="159">
        <f t="shared" si="21"/>
        <v>264.7088</v>
      </c>
      <c r="Q52" s="159">
        <f t="shared" si="22"/>
        <v>264.7088</v>
      </c>
      <c r="R52" s="159">
        <f t="shared" si="22"/>
        <v>264.7088</v>
      </c>
      <c r="S52" s="159">
        <f t="shared" si="22"/>
        <v>264.7088</v>
      </c>
      <c r="T52" s="159">
        <f t="shared" si="22"/>
        <v>264.7088</v>
      </c>
      <c r="U52" s="159">
        <f t="shared" si="22"/>
        <v>264.7088</v>
      </c>
      <c r="V52" s="159">
        <f t="shared" si="22"/>
        <v>264.7088</v>
      </c>
      <c r="W52" s="159">
        <f t="shared" si="22"/>
        <v>264.7088</v>
      </c>
      <c r="X52" s="159">
        <f t="shared" si="22"/>
        <v>264.7088</v>
      </c>
      <c r="Y52" s="159">
        <f t="shared" si="22"/>
        <v>264.7088</v>
      </c>
      <c r="Z52" s="159">
        <f t="shared" si="22"/>
        <v>264.7088</v>
      </c>
      <c r="AA52" s="159">
        <f t="shared" si="23"/>
        <v>264.7088</v>
      </c>
      <c r="AB52" s="159">
        <f t="shared" si="23"/>
        <v>264.7088</v>
      </c>
      <c r="AC52" s="159">
        <f t="shared" si="23"/>
        <v>264.7088</v>
      </c>
      <c r="AD52" s="159">
        <f t="shared" si="23"/>
        <v>264.7088</v>
      </c>
      <c r="AE52" s="159">
        <f t="shared" si="23"/>
        <v>264.7088</v>
      </c>
      <c r="AF52" s="159">
        <f t="shared" si="23"/>
        <v>264.7088</v>
      </c>
      <c r="AG52" s="159">
        <f t="shared" si="23"/>
        <v>264.7088</v>
      </c>
      <c r="AH52" s="159">
        <f t="shared" si="23"/>
        <v>264.7088</v>
      </c>
      <c r="AI52" s="159">
        <f t="shared" si="23"/>
        <v>264.7088</v>
      </c>
      <c r="AJ52" s="159">
        <f t="shared" si="23"/>
        <v>264.7088</v>
      </c>
      <c r="AK52" s="159">
        <f t="shared" si="24"/>
        <v>264.7088</v>
      </c>
      <c r="AL52" s="159">
        <f t="shared" si="24"/>
        <v>264.7088</v>
      </c>
      <c r="AM52" s="159">
        <f t="shared" si="24"/>
        <v>264.7088</v>
      </c>
      <c r="AN52" s="159">
        <f t="shared" si="24"/>
        <v>264.7088</v>
      </c>
      <c r="AO52" s="159">
        <f t="shared" si="24"/>
        <v>264.7088</v>
      </c>
      <c r="AP52" s="159">
        <f t="shared" si="24"/>
        <v>264.7088</v>
      </c>
      <c r="AQ52" s="159">
        <f t="shared" si="24"/>
        <v>264.7088</v>
      </c>
      <c r="AR52" s="159">
        <f t="shared" si="24"/>
        <v>264.7088</v>
      </c>
      <c r="AS52" s="159">
        <f t="shared" si="24"/>
        <v>264.7088</v>
      </c>
      <c r="AT52" s="159">
        <f t="shared" si="24"/>
        <v>264.7088</v>
      </c>
      <c r="AU52" s="159">
        <f t="shared" si="24"/>
        <v>264.7088</v>
      </c>
      <c r="AV52" s="159">
        <f t="shared" si="24"/>
        <v>264.7088</v>
      </c>
      <c r="AW52" s="159">
        <f t="shared" si="24"/>
        <v>264.7088</v>
      </c>
    </row>
    <row r="53" spans="15:49" x14ac:dyDescent="0.2">
      <c r="O53" s="266">
        <f>D5</f>
        <v>264.7088</v>
      </c>
      <c r="P53" s="159">
        <f t="shared" si="21"/>
        <v>264.7088</v>
      </c>
      <c r="Q53" s="159">
        <f t="shared" si="22"/>
        <v>264.7088</v>
      </c>
      <c r="R53" s="159">
        <f t="shared" si="22"/>
        <v>264.7088</v>
      </c>
      <c r="S53" s="159">
        <f t="shared" si="22"/>
        <v>264.7088</v>
      </c>
      <c r="T53" s="159">
        <f t="shared" si="22"/>
        <v>264.7088</v>
      </c>
      <c r="U53" s="159">
        <f t="shared" si="22"/>
        <v>264.7088</v>
      </c>
      <c r="V53" s="159">
        <f t="shared" si="22"/>
        <v>264.7088</v>
      </c>
      <c r="W53" s="159">
        <f t="shared" si="22"/>
        <v>264.7088</v>
      </c>
      <c r="X53" s="159">
        <f t="shared" si="22"/>
        <v>264.7088</v>
      </c>
      <c r="Y53" s="159">
        <f t="shared" si="22"/>
        <v>264.7088</v>
      </c>
      <c r="Z53" s="159">
        <f t="shared" si="22"/>
        <v>264.7088</v>
      </c>
      <c r="AA53" s="159">
        <f t="shared" si="23"/>
        <v>264.7088</v>
      </c>
      <c r="AB53" s="159">
        <f t="shared" si="23"/>
        <v>264.7088</v>
      </c>
      <c r="AC53" s="159">
        <f t="shared" si="23"/>
        <v>264.7088</v>
      </c>
      <c r="AD53" s="159">
        <f t="shared" si="23"/>
        <v>264.7088</v>
      </c>
      <c r="AE53" s="159">
        <f t="shared" si="23"/>
        <v>264.7088</v>
      </c>
      <c r="AF53" s="159">
        <f t="shared" si="23"/>
        <v>264.7088</v>
      </c>
      <c r="AG53" s="159">
        <f t="shared" si="23"/>
        <v>264.7088</v>
      </c>
      <c r="AH53" s="159">
        <f t="shared" si="23"/>
        <v>264.7088</v>
      </c>
      <c r="AI53" s="159">
        <f t="shared" si="23"/>
        <v>264.7088</v>
      </c>
      <c r="AJ53" s="159">
        <f t="shared" si="23"/>
        <v>264.7088</v>
      </c>
      <c r="AK53" s="159">
        <f t="shared" si="24"/>
        <v>264.7088</v>
      </c>
      <c r="AL53" s="159">
        <f t="shared" si="24"/>
        <v>264.7088</v>
      </c>
      <c r="AM53" s="159">
        <f t="shared" si="24"/>
        <v>264.7088</v>
      </c>
      <c r="AN53" s="159">
        <f t="shared" si="24"/>
        <v>264.7088</v>
      </c>
      <c r="AO53" s="159">
        <f t="shared" si="24"/>
        <v>264.7088</v>
      </c>
      <c r="AP53" s="159">
        <f t="shared" si="24"/>
        <v>264.7088</v>
      </c>
      <c r="AQ53" s="159">
        <f t="shared" si="24"/>
        <v>264.7088</v>
      </c>
      <c r="AR53" s="159">
        <f t="shared" si="24"/>
        <v>264.7088</v>
      </c>
      <c r="AS53" s="159">
        <f t="shared" si="24"/>
        <v>264.7088</v>
      </c>
      <c r="AT53" s="159">
        <f t="shared" si="24"/>
        <v>264.7088</v>
      </c>
      <c r="AU53" s="159">
        <f t="shared" si="24"/>
        <v>264.7088</v>
      </c>
      <c r="AV53" s="159">
        <f t="shared" si="24"/>
        <v>264.7088</v>
      </c>
      <c r="AW53" s="159">
        <f t="shared" si="24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s1 xmlns="bb9f5cce-8978-4b57-8055-abe6ee7aa763">&lt;div&gt;&lt;/div&gt;</Notes1>
    <TopicTaxHTField0 xmlns="bb9f5cce-8978-4b57-8055-abe6ee7aa763">
      <Terms xmlns="http://schemas.microsoft.com/office/infopath/2007/PartnerControls"/>
    </TopicTaxHTField0>
    <TaxCatchAll xmlns="bb9f5cce-8978-4b57-8055-abe6ee7aa763"/>
    <Project xmlns="bb9f5cce-8978-4b57-8055-abe6ee7aa763" xsi:nil="true"/>
    <Published_x0020_Document_x0020_Type xmlns="bb9f5cce-8978-4b57-8055-abe6ee7aa763" xsi:nil="true"/>
    <Published_x0020_Document_x0020_Status xmlns="bb9f5cce-8978-4b57-8055-abe6ee7aa763" xsi:nil="true"/>
    <Year xmlns="bb9f5cce-8978-4b57-8055-abe6ee7aa763">2023</Yea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Published Document" ma:contentTypeID="0x01010087DDA8BE470AFE4993BEDB69BC0B40F6020100FAF59E26E2CB0348BBDD1F116CA1246E" ma:contentTypeVersion="2" ma:contentTypeDescription="" ma:contentTypeScope="" ma:versionID="7b592cc9788704a5d67b2817c6db3b08">
  <xsd:schema xmlns:xsd="http://www.w3.org/2001/XMLSchema" xmlns:xs="http://www.w3.org/2001/XMLSchema" xmlns:p="http://schemas.microsoft.com/office/2006/metadata/properties" xmlns:ns2="bb9f5cce-8978-4b57-8055-abe6ee7aa763" xmlns:ns4="713d9404-9770-4f7a-8085-e161fcc507a9" targetNamespace="http://schemas.microsoft.com/office/2006/metadata/properties" ma:root="true" ma:fieldsID="6164285d9fb2072d1b4c638888539aad" ns2:_="" ns4:_="">
    <xsd:import namespace="bb9f5cce-8978-4b57-8055-abe6ee7aa763"/>
    <xsd:import namespace="713d9404-9770-4f7a-8085-e161fcc507a9"/>
    <xsd:element name="properties">
      <xsd:complexType>
        <xsd:sequence>
          <xsd:element name="documentManagement">
            <xsd:complexType>
              <xsd:all>
                <xsd:element ref="ns2:Project" minOccurs="0"/>
                <xsd:element ref="ns2:Published_x0020_Document_x0020_Status" minOccurs="0"/>
                <xsd:element ref="ns2:Published_x0020_Document_x0020_Type" minOccurs="0"/>
                <xsd:element ref="ns2:Notes1" minOccurs="0"/>
                <xsd:element ref="ns2:TopicTaxHTField0" minOccurs="0"/>
                <xsd:element ref="ns2:TaxCatchAll" minOccurs="0"/>
                <xsd:element ref="ns2:TaxCatchAllLabel" minOccurs="0"/>
                <xsd:element ref="ns2:Year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9f5cce-8978-4b57-8055-abe6ee7aa763" elementFormDefault="qualified">
    <xsd:import namespace="http://schemas.microsoft.com/office/2006/documentManagement/types"/>
    <xsd:import namespace="http://schemas.microsoft.com/office/infopath/2007/PartnerControls"/>
    <xsd:element name="Project" ma:index="2" nillable="true" ma:displayName="Project" ma:internalName="Project" ma:readOnly="false">
      <xsd:simpleType>
        <xsd:restriction base="dms:Text">
          <xsd:maxLength value="255"/>
        </xsd:restriction>
      </xsd:simpleType>
    </xsd:element>
    <xsd:element name="Published_x0020_Document_x0020_Status" ma:index="3" nillable="true" ma:displayName="Project Document Status" ma:format="Dropdown" ma:internalName="Published_x0020_Document_x0020_Status" ma:readOnly="false">
      <xsd:simpleType>
        <xsd:restriction base="dms:Choice">
          <xsd:enumeration value="In Progress"/>
          <xsd:enumeration value="Review 1"/>
          <xsd:enumeration value="Review 2"/>
          <xsd:enumeration value="QA"/>
          <xsd:enumeration value="Final"/>
          <xsd:enumeration value="Printed"/>
          <xsd:enumeration value="Filed"/>
        </xsd:restriction>
      </xsd:simpleType>
    </xsd:element>
    <xsd:element name="Published_x0020_Document_x0020_Type" ma:index="4" nillable="true" ma:displayName="Project Document Type" ma:format="Dropdown" ma:internalName="Published_x0020_Document_x0020_Type" ma:readOnly="false">
      <xsd:simpleType>
        <xsd:restriction base="dms:Choice">
          <xsd:enumeration value="Application"/>
          <xsd:enumeration value="Board Order"/>
          <xsd:enumeration value="Consent"/>
          <xsd:enumeration value="Correspondence"/>
          <xsd:enumeration value="Evidence"/>
          <xsd:enumeration value="Information Items"/>
          <xsd:enumeration value="Report"/>
          <xsd:enumeration value="RFI"/>
          <xsd:enumeration value="Submission"/>
          <xsd:enumeration value="Transcript"/>
          <xsd:enumeration value="Undertakings"/>
        </xsd:restriction>
      </xsd:simpleType>
    </xsd:element>
    <xsd:element name="Notes1" ma:index="6" nillable="true" ma:displayName="Notes" ma:internalName="Notes1">
      <xsd:simpleType>
        <xsd:restriction base="dms:Note">
          <xsd:maxLength value="255"/>
        </xsd:restriction>
      </xsd:simpleType>
    </xsd:element>
    <xsd:element name="TopicTaxHTField0" ma:index="12" nillable="true" ma:taxonomy="true" ma:internalName="TopicTaxHTField0" ma:taxonomyFieldName="Topic" ma:displayName="Topic" ma:default="" ma:fieldId="{558ad66f-b089-4a3a-8feb-a9e41c7aed94}" ma:sspId="33fd526b-707f-48d3-b7cc-ed83c8f3846b" ma:termSetId="62ab2a1e-220b-4075-9d06-763b2e80dea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fab70330-8919-4d01-9590-b96f69c7c55d}" ma:internalName="TaxCatchAll" ma:showField="CatchAllData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fab70330-8919-4d01-9590-b96f69c7c55d}" ma:internalName="TaxCatchAllLabel" ma:readOnly="true" ma:showField="CatchAllDataLabel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Year" ma:index="16" nillable="true" ma:displayName="Year" ma:internalName="Yea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3d9404-9770-4f7a-8085-e161fcc507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62BC3D8-1FB1-4320-8B1E-79B5F6EDA2EE}">
  <ds:schemaRefs>
    <ds:schemaRef ds:uri="http://purl.org/dc/elements/1.1/"/>
    <ds:schemaRef ds:uri="http://schemas.microsoft.com/office/2006/documentManagement/types"/>
    <ds:schemaRef ds:uri="bb9f5cce-8978-4b57-8055-abe6ee7aa763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713d9404-9770-4f7a-8085-e161fcc507a9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F7F835E-9D28-4445-BBD3-7EFA5167AA8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CCEE4BC-D87B-4975-894E-BFAD99AFBB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9f5cce-8978-4b57-8055-abe6ee7aa763"/>
    <ds:schemaRef ds:uri="713d9404-9770-4f7a-8085-e161fcc507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Summary Table</vt:lpstr>
      <vt:lpstr>Alternative 1 Summary</vt:lpstr>
      <vt:lpstr>Alternative 2 Summary</vt:lpstr>
      <vt:lpstr>INPUTS</vt:lpstr>
      <vt:lpstr>QUANTITIES - ALT 1</vt:lpstr>
      <vt:lpstr>QUANTITIES - ALT 2</vt:lpstr>
      <vt:lpstr>CAPITAL (MATERIAL) ALT 1</vt:lpstr>
      <vt:lpstr>CAPITAL (MATERIAL) ALT 2</vt:lpstr>
      <vt:lpstr>CAPITAL (LABOUR) ALT 1</vt:lpstr>
      <vt:lpstr>CAPITAL (LABOUR) ALT 2</vt:lpstr>
      <vt:lpstr>OPERATING COST ALT 1</vt:lpstr>
      <vt:lpstr>OPERATING COST ALT 2</vt:lpstr>
      <vt:lpstr>AVOIDED COST - ALT 1</vt:lpstr>
      <vt:lpstr>AVOIDED COST - ALT 2</vt:lpstr>
      <vt:lpstr>SL Marginal Supply Costs</vt:lpstr>
      <vt:lpstr>Transpose</vt:lpstr>
      <vt:lpstr>Inflation Index</vt:lpstr>
      <vt:lpstr>Summary Calculations</vt:lpstr>
      <vt:lpstr>Warranty</vt:lpstr>
      <vt:lpstr>'Summary Calculations'!Print_Area</vt:lpstr>
      <vt:lpstr>Transpose!Print_Area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2006-09-16T00:00:00Z</dcterms:created>
  <dcterms:modified xsi:type="dcterms:W3CDTF">2022-09-29T18:49:11Z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0x01010087DDA8BE470AFE4993BEDB69BC0B40F6020100FAF59E26E2CB0348BBDD1F116CA1246E</vt:lpwstr>
  </property>
  <property fmtid="{D5CDD505-2E9C-101B-9397-08002B2CF9AE}" pid="3" name="Topic">
    <vt:lpwstr/>
  </property>
</Properties>
</file>